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512"/>
  <workbookPr/>
  <mc:AlternateContent xmlns:mc="http://schemas.openxmlformats.org/markup-compatibility/2006">
    <mc:Choice Requires="x15">
      <x15ac:absPath xmlns:x15ac="http://schemas.microsoft.com/office/spreadsheetml/2010/11/ac" url="/Users/navashilsharma/Documents/My Work/IRR Models/July-2025/State Policy/"/>
    </mc:Choice>
  </mc:AlternateContent>
  <xr:revisionPtr revIDLastSave="7" documentId="13_ncr:1_{56CFA51B-13C2-164D-9E1E-A1BC2193925C}" xr6:coauthVersionLast="47" xr6:coauthVersionMax="47" xr10:uidLastSave="{EA7785BE-74D7-483E-9D52-D82BA28FD574}"/>
  <bookViews>
    <workbookView xWindow="0" yWindow="860" windowWidth="32900" windowHeight="21380" xr2:uid="{00000000-000D-0000-FFFF-FFFF00000000}"/>
  </bookViews>
  <sheets>
    <sheet name="Sheet1" sheetId="21" r:id="rId1"/>
    <sheet name="Summary" sheetId="18" r:id="rId2"/>
    <sheet name="Data" sheetId="19" r:id="rId3"/>
    <sheet name="Sheet3" sheetId="23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2" i="21" l="1"/>
  <c r="E9" i="18"/>
  <c r="C18" i="18"/>
  <c r="C4" i="18"/>
  <c r="T56" i="21"/>
  <c r="P56" i="21"/>
  <c r="H54" i="21"/>
  <c r="H53" i="21"/>
  <c r="H52" i="21"/>
  <c r="H51" i="21"/>
  <c r="H46" i="21"/>
  <c r="H45" i="21"/>
  <c r="H44" i="21"/>
  <c r="H43" i="21"/>
  <c r="H38" i="21"/>
  <c r="H37" i="21"/>
  <c r="H36" i="21"/>
  <c r="H35" i="21"/>
  <c r="H30" i="21"/>
  <c r="H29" i="21"/>
  <c r="H28" i="21"/>
  <c r="H27" i="21"/>
  <c r="H22" i="21"/>
  <c r="H21" i="21"/>
  <c r="H20" i="21"/>
  <c r="H19" i="21"/>
  <c r="H6" i="21"/>
  <c r="H5" i="21"/>
  <c r="H4" i="21"/>
  <c r="H3" i="21"/>
  <c r="H14" i="21"/>
  <c r="H13" i="21"/>
  <c r="H12" i="21"/>
  <c r="H11" i="21"/>
  <c r="T32" i="18"/>
  <c r="T31" i="18"/>
  <c r="T30" i="18"/>
  <c r="T28" i="18" l="1"/>
  <c r="M54" i="21" s="1"/>
  <c r="T27" i="18"/>
  <c r="M37" i="21" s="1"/>
  <c r="T26" i="18"/>
  <c r="M44" i="21" s="1"/>
  <c r="M53" i="21"/>
  <c r="M51" i="21"/>
  <c r="M46" i="21"/>
  <c r="M45" i="21"/>
  <c r="M43" i="21"/>
  <c r="M38" i="21"/>
  <c r="M36" i="21"/>
  <c r="M35" i="21"/>
  <c r="M30" i="21"/>
  <c r="M29" i="21"/>
  <c r="M28" i="21"/>
  <c r="M27" i="21"/>
  <c r="M22" i="21"/>
  <c r="M21" i="21"/>
  <c r="M20" i="21"/>
  <c r="M19" i="21"/>
  <c r="M14" i="21"/>
  <c r="M13" i="21"/>
  <c r="M12" i="21"/>
  <c r="M11" i="21"/>
  <c r="M6" i="21"/>
  <c r="M5" i="21"/>
  <c r="M4" i="21"/>
  <c r="M3" i="21"/>
  <c r="N54" i="21"/>
  <c r="N53" i="21"/>
  <c r="N52" i="21"/>
  <c r="N51" i="21"/>
  <c r="N46" i="21"/>
  <c r="N45" i="21"/>
  <c r="N44" i="21"/>
  <c r="N43" i="21"/>
  <c r="N38" i="21"/>
  <c r="N37" i="21"/>
  <c r="N36" i="21"/>
  <c r="N35" i="21"/>
  <c r="N30" i="21"/>
  <c r="N29" i="21"/>
  <c r="N28" i="21"/>
  <c r="N27" i="21"/>
  <c r="N22" i="21"/>
  <c r="N21" i="21"/>
  <c r="N20" i="21"/>
  <c r="N19" i="21"/>
  <c r="N14" i="21"/>
  <c r="N13" i="21"/>
  <c r="N12" i="21"/>
  <c r="N11" i="21"/>
  <c r="N6" i="21"/>
  <c r="N5" i="21"/>
  <c r="N4" i="21"/>
  <c r="N3" i="21"/>
  <c r="U28" i="18"/>
  <c r="U27" i="18"/>
  <c r="U26" i="18"/>
  <c r="U25" i="18"/>
  <c r="A54" i="21"/>
  <c r="A53" i="21"/>
  <c r="A52" i="21"/>
  <c r="A51" i="21"/>
  <c r="A46" i="21"/>
  <c r="A45" i="21"/>
  <c r="A44" i="21"/>
  <c r="A43" i="21"/>
  <c r="A38" i="21"/>
  <c r="A37" i="21"/>
  <c r="A36" i="21"/>
  <c r="A35" i="21"/>
  <c r="A30" i="21"/>
  <c r="A29" i="21"/>
  <c r="A28" i="21"/>
  <c r="A27" i="21"/>
  <c r="A22" i="21"/>
  <c r="A21" i="21"/>
  <c r="A20" i="21"/>
  <c r="A19" i="21"/>
  <c r="A14" i="21"/>
  <c r="A13" i="21"/>
  <c r="A12" i="21"/>
  <c r="A11" i="21"/>
  <c r="A6" i="21"/>
  <c r="A5" i="21"/>
  <c r="A4" i="21"/>
  <c r="A3" i="21"/>
  <c r="I54" i="21"/>
  <c r="I53" i="21"/>
  <c r="I52" i="21"/>
  <c r="I51" i="21"/>
  <c r="H55" i="21"/>
  <c r="I46" i="21"/>
  <c r="I45" i="21"/>
  <c r="I44" i="21"/>
  <c r="I43" i="21"/>
  <c r="H47" i="21"/>
  <c r="I38" i="21"/>
  <c r="I37" i="21"/>
  <c r="I36" i="21"/>
  <c r="I35" i="21"/>
  <c r="I30" i="21"/>
  <c r="I29" i="21"/>
  <c r="I28" i="21"/>
  <c r="I27" i="21"/>
  <c r="I22" i="21"/>
  <c r="I21" i="21"/>
  <c r="I20" i="21"/>
  <c r="I19" i="21"/>
  <c r="I6" i="21"/>
  <c r="I5" i="21"/>
  <c r="I4" i="21"/>
  <c r="I3" i="21"/>
  <c r="I14" i="21"/>
  <c r="I13" i="21"/>
  <c r="I11" i="21"/>
  <c r="G15" i="21"/>
  <c r="F15" i="21"/>
  <c r="E15" i="21"/>
  <c r="D15" i="21"/>
  <c r="C15" i="21"/>
  <c r="B15" i="21"/>
  <c r="C3" i="18"/>
  <c r="C6" i="18" s="1"/>
  <c r="N26" i="19"/>
  <c r="AJ26" i="19" s="1"/>
  <c r="M26" i="19"/>
  <c r="AI26" i="19" s="1"/>
  <c r="L26" i="19"/>
  <c r="AH26" i="19" s="1"/>
  <c r="K26" i="19"/>
  <c r="AG26" i="19" s="1"/>
  <c r="J26" i="19"/>
  <c r="AF26" i="19" s="1"/>
  <c r="I26" i="19"/>
  <c r="AE26" i="19" s="1"/>
  <c r="H26" i="19"/>
  <c r="AD26" i="19" s="1"/>
  <c r="G26" i="19"/>
  <c r="AC26" i="19" s="1"/>
  <c r="F26" i="19"/>
  <c r="AB26" i="19" s="1"/>
  <c r="E26" i="19"/>
  <c r="AA26" i="19" s="1"/>
  <c r="D26" i="19"/>
  <c r="Z26" i="19" s="1"/>
  <c r="C26" i="19"/>
  <c r="Y26" i="19" s="1"/>
  <c r="N25" i="19"/>
  <c r="AJ25" i="19" s="1"/>
  <c r="M25" i="19"/>
  <c r="AI25" i="19" s="1"/>
  <c r="L25" i="19"/>
  <c r="AH25" i="19" s="1"/>
  <c r="K25" i="19"/>
  <c r="AG25" i="19" s="1"/>
  <c r="J25" i="19"/>
  <c r="AF25" i="19" s="1"/>
  <c r="I25" i="19"/>
  <c r="AE25" i="19" s="1"/>
  <c r="H25" i="19"/>
  <c r="AD25" i="19" s="1"/>
  <c r="G25" i="19"/>
  <c r="AC25" i="19" s="1"/>
  <c r="F25" i="19"/>
  <c r="AB25" i="19" s="1"/>
  <c r="E25" i="19"/>
  <c r="AA25" i="19" s="1"/>
  <c r="D25" i="19"/>
  <c r="Z25" i="19" s="1"/>
  <c r="C25" i="19"/>
  <c r="Y25" i="19" s="1"/>
  <c r="N24" i="19"/>
  <c r="AJ24" i="19" s="1"/>
  <c r="M24" i="19"/>
  <c r="AI24" i="19" s="1"/>
  <c r="L24" i="19"/>
  <c r="AH24" i="19" s="1"/>
  <c r="K24" i="19"/>
  <c r="AG24" i="19" s="1"/>
  <c r="J24" i="19"/>
  <c r="AF24" i="19" s="1"/>
  <c r="I24" i="19"/>
  <c r="AE24" i="19" s="1"/>
  <c r="H24" i="19"/>
  <c r="AD24" i="19" s="1"/>
  <c r="G24" i="19"/>
  <c r="AC24" i="19" s="1"/>
  <c r="F24" i="19"/>
  <c r="AB24" i="19" s="1"/>
  <c r="E24" i="19"/>
  <c r="AA24" i="19" s="1"/>
  <c r="D24" i="19"/>
  <c r="Z24" i="19" s="1"/>
  <c r="C24" i="19"/>
  <c r="Y24" i="19" s="1"/>
  <c r="N23" i="19"/>
  <c r="AJ23" i="19" s="1"/>
  <c r="M23" i="19"/>
  <c r="AI23" i="19" s="1"/>
  <c r="L23" i="19"/>
  <c r="AH23" i="19" s="1"/>
  <c r="K23" i="19"/>
  <c r="AG23" i="19" s="1"/>
  <c r="J23" i="19"/>
  <c r="AF23" i="19" s="1"/>
  <c r="I23" i="19"/>
  <c r="AE23" i="19" s="1"/>
  <c r="H23" i="19"/>
  <c r="AD23" i="19" s="1"/>
  <c r="G23" i="19"/>
  <c r="AC23" i="19" s="1"/>
  <c r="F23" i="19"/>
  <c r="AB23" i="19" s="1"/>
  <c r="E23" i="19"/>
  <c r="AA23" i="19" s="1"/>
  <c r="D23" i="19"/>
  <c r="Z23" i="19" s="1"/>
  <c r="C23" i="19"/>
  <c r="Y23" i="19" s="1"/>
  <c r="N22" i="19"/>
  <c r="AJ22" i="19" s="1"/>
  <c r="M22" i="19"/>
  <c r="AI22" i="19" s="1"/>
  <c r="L22" i="19"/>
  <c r="AH22" i="19" s="1"/>
  <c r="K22" i="19"/>
  <c r="AG22" i="19" s="1"/>
  <c r="J22" i="19"/>
  <c r="AF22" i="19" s="1"/>
  <c r="I22" i="19"/>
  <c r="AE22" i="19" s="1"/>
  <c r="H22" i="19"/>
  <c r="AD22" i="19" s="1"/>
  <c r="G22" i="19"/>
  <c r="AC22" i="19" s="1"/>
  <c r="F22" i="19"/>
  <c r="AB22" i="19" s="1"/>
  <c r="E22" i="19"/>
  <c r="AA22" i="19" s="1"/>
  <c r="D22" i="19"/>
  <c r="Z22" i="19" s="1"/>
  <c r="C22" i="19"/>
  <c r="Y22" i="19" s="1"/>
  <c r="N21" i="19"/>
  <c r="AJ21" i="19" s="1"/>
  <c r="M21" i="19"/>
  <c r="AI21" i="19" s="1"/>
  <c r="L21" i="19"/>
  <c r="AH21" i="19" s="1"/>
  <c r="K21" i="19"/>
  <c r="AG21" i="19" s="1"/>
  <c r="J21" i="19"/>
  <c r="AF21" i="19" s="1"/>
  <c r="I21" i="19"/>
  <c r="AE21" i="19" s="1"/>
  <c r="H21" i="19"/>
  <c r="AD21" i="19" s="1"/>
  <c r="G21" i="19"/>
  <c r="AC21" i="19" s="1"/>
  <c r="F21" i="19"/>
  <c r="AB21" i="19" s="1"/>
  <c r="E21" i="19"/>
  <c r="AA21" i="19" s="1"/>
  <c r="D21" i="19"/>
  <c r="Z21" i="19" s="1"/>
  <c r="C21" i="19"/>
  <c r="Y21" i="19" s="1"/>
  <c r="N20" i="19"/>
  <c r="AJ20" i="19" s="1"/>
  <c r="M20" i="19"/>
  <c r="AI20" i="19" s="1"/>
  <c r="L20" i="19"/>
  <c r="AH20" i="19" s="1"/>
  <c r="K20" i="19"/>
  <c r="AG20" i="19" s="1"/>
  <c r="J20" i="19"/>
  <c r="AF20" i="19" s="1"/>
  <c r="I20" i="19"/>
  <c r="AE20" i="19" s="1"/>
  <c r="H20" i="19"/>
  <c r="AD20" i="19" s="1"/>
  <c r="G20" i="19"/>
  <c r="AC20" i="19" s="1"/>
  <c r="F20" i="19"/>
  <c r="AB20" i="19" s="1"/>
  <c r="E20" i="19"/>
  <c r="AA20" i="19" s="1"/>
  <c r="D20" i="19"/>
  <c r="Z20" i="19" s="1"/>
  <c r="C20" i="19"/>
  <c r="Y20" i="19" s="1"/>
  <c r="N19" i="19"/>
  <c r="AJ19" i="19" s="1"/>
  <c r="M19" i="19"/>
  <c r="AI19" i="19" s="1"/>
  <c r="L19" i="19"/>
  <c r="AH19" i="19" s="1"/>
  <c r="K19" i="19"/>
  <c r="AG19" i="19" s="1"/>
  <c r="J19" i="19"/>
  <c r="AF19" i="19" s="1"/>
  <c r="I19" i="19"/>
  <c r="AE19" i="19" s="1"/>
  <c r="H19" i="19"/>
  <c r="AD19" i="19" s="1"/>
  <c r="G19" i="19"/>
  <c r="AC19" i="19" s="1"/>
  <c r="F19" i="19"/>
  <c r="AB19" i="19" s="1"/>
  <c r="E19" i="19"/>
  <c r="AA19" i="19" s="1"/>
  <c r="D19" i="19"/>
  <c r="Z19" i="19" s="1"/>
  <c r="C19" i="19"/>
  <c r="Y19" i="19" s="1"/>
  <c r="N18" i="19"/>
  <c r="AJ18" i="19" s="1"/>
  <c r="M18" i="19"/>
  <c r="AI18" i="19" s="1"/>
  <c r="L18" i="19"/>
  <c r="AH18" i="19" s="1"/>
  <c r="K18" i="19"/>
  <c r="AG18" i="19" s="1"/>
  <c r="J18" i="19"/>
  <c r="AF18" i="19" s="1"/>
  <c r="I18" i="19"/>
  <c r="AE18" i="19" s="1"/>
  <c r="H18" i="19"/>
  <c r="AD18" i="19" s="1"/>
  <c r="G18" i="19"/>
  <c r="AC18" i="19" s="1"/>
  <c r="F18" i="19"/>
  <c r="AB18" i="19" s="1"/>
  <c r="E18" i="19"/>
  <c r="AA18" i="19" s="1"/>
  <c r="D18" i="19"/>
  <c r="Z18" i="19" s="1"/>
  <c r="C18" i="19"/>
  <c r="Y18" i="19" s="1"/>
  <c r="N17" i="19"/>
  <c r="AJ17" i="19" s="1"/>
  <c r="M17" i="19"/>
  <c r="AI17" i="19" s="1"/>
  <c r="L17" i="19"/>
  <c r="AH17" i="19" s="1"/>
  <c r="K17" i="19"/>
  <c r="AG17" i="19" s="1"/>
  <c r="J17" i="19"/>
  <c r="AF17" i="19" s="1"/>
  <c r="I17" i="19"/>
  <c r="AE17" i="19" s="1"/>
  <c r="H17" i="19"/>
  <c r="AD17" i="19" s="1"/>
  <c r="G17" i="19"/>
  <c r="AC17" i="19" s="1"/>
  <c r="F17" i="19"/>
  <c r="AB17" i="19" s="1"/>
  <c r="E17" i="19"/>
  <c r="AA17" i="19" s="1"/>
  <c r="D17" i="19"/>
  <c r="Z17" i="19" s="1"/>
  <c r="C17" i="19"/>
  <c r="Y17" i="19" s="1"/>
  <c r="N16" i="19"/>
  <c r="AJ16" i="19" s="1"/>
  <c r="M16" i="19"/>
  <c r="AI16" i="19" s="1"/>
  <c r="L16" i="19"/>
  <c r="AH16" i="19" s="1"/>
  <c r="K16" i="19"/>
  <c r="AG16" i="19" s="1"/>
  <c r="J16" i="19"/>
  <c r="AF16" i="19" s="1"/>
  <c r="I16" i="19"/>
  <c r="AE16" i="19" s="1"/>
  <c r="H16" i="19"/>
  <c r="AD16" i="19" s="1"/>
  <c r="G16" i="19"/>
  <c r="AC16" i="19" s="1"/>
  <c r="F16" i="19"/>
  <c r="AB16" i="19" s="1"/>
  <c r="E16" i="19"/>
  <c r="AA16" i="19" s="1"/>
  <c r="D16" i="19"/>
  <c r="Z16" i="19" s="1"/>
  <c r="C16" i="19"/>
  <c r="Y16" i="19" s="1"/>
  <c r="N15" i="19"/>
  <c r="AJ15" i="19" s="1"/>
  <c r="M15" i="19"/>
  <c r="AI15" i="19" s="1"/>
  <c r="L15" i="19"/>
  <c r="AH15" i="19" s="1"/>
  <c r="K15" i="19"/>
  <c r="AG15" i="19" s="1"/>
  <c r="J15" i="19"/>
  <c r="AF15" i="19" s="1"/>
  <c r="I15" i="19"/>
  <c r="AE15" i="19" s="1"/>
  <c r="H15" i="19"/>
  <c r="AD15" i="19" s="1"/>
  <c r="G15" i="19"/>
  <c r="AC15" i="19" s="1"/>
  <c r="F15" i="19"/>
  <c r="AB15" i="19" s="1"/>
  <c r="E15" i="19"/>
  <c r="AA15" i="19" s="1"/>
  <c r="D15" i="19"/>
  <c r="Z15" i="19" s="1"/>
  <c r="C15" i="19"/>
  <c r="Y15" i="19" s="1"/>
  <c r="N14" i="19"/>
  <c r="AJ14" i="19" s="1"/>
  <c r="M14" i="19"/>
  <c r="AI14" i="19" s="1"/>
  <c r="L14" i="19"/>
  <c r="AH14" i="19" s="1"/>
  <c r="K14" i="19"/>
  <c r="AG14" i="19" s="1"/>
  <c r="J14" i="19"/>
  <c r="AF14" i="19" s="1"/>
  <c r="I14" i="19"/>
  <c r="AE14" i="19" s="1"/>
  <c r="H14" i="19"/>
  <c r="AD14" i="19" s="1"/>
  <c r="G14" i="19"/>
  <c r="AC14" i="19" s="1"/>
  <c r="F14" i="19"/>
  <c r="AB14" i="19" s="1"/>
  <c r="E14" i="19"/>
  <c r="AA14" i="19" s="1"/>
  <c r="D14" i="19"/>
  <c r="Z14" i="19" s="1"/>
  <c r="C14" i="19"/>
  <c r="Y14" i="19" s="1"/>
  <c r="N13" i="19"/>
  <c r="AJ13" i="19" s="1"/>
  <c r="M13" i="19"/>
  <c r="AI13" i="19" s="1"/>
  <c r="L13" i="19"/>
  <c r="AH13" i="19" s="1"/>
  <c r="K13" i="19"/>
  <c r="AG13" i="19" s="1"/>
  <c r="J13" i="19"/>
  <c r="AF13" i="19" s="1"/>
  <c r="I13" i="19"/>
  <c r="AE13" i="19" s="1"/>
  <c r="H13" i="19"/>
  <c r="AD13" i="19" s="1"/>
  <c r="G13" i="19"/>
  <c r="AC13" i="19" s="1"/>
  <c r="F13" i="19"/>
  <c r="AB13" i="19" s="1"/>
  <c r="E13" i="19"/>
  <c r="AA13" i="19" s="1"/>
  <c r="D13" i="19"/>
  <c r="Z13" i="19" s="1"/>
  <c r="C13" i="19"/>
  <c r="Y13" i="19" s="1"/>
  <c r="N12" i="19"/>
  <c r="AJ12" i="19" s="1"/>
  <c r="M12" i="19"/>
  <c r="AI12" i="19" s="1"/>
  <c r="L12" i="19"/>
  <c r="AH12" i="19" s="1"/>
  <c r="K12" i="19"/>
  <c r="AG12" i="19" s="1"/>
  <c r="J12" i="19"/>
  <c r="AF12" i="19" s="1"/>
  <c r="I12" i="19"/>
  <c r="AE12" i="19" s="1"/>
  <c r="H12" i="19"/>
  <c r="AD12" i="19" s="1"/>
  <c r="G12" i="19"/>
  <c r="AC12" i="19" s="1"/>
  <c r="F12" i="19"/>
  <c r="AB12" i="19" s="1"/>
  <c r="E12" i="19"/>
  <c r="AA12" i="19" s="1"/>
  <c r="D12" i="19"/>
  <c r="Z12" i="19" s="1"/>
  <c r="C12" i="19"/>
  <c r="Y12" i="19" s="1"/>
  <c r="N11" i="19"/>
  <c r="AJ11" i="19" s="1"/>
  <c r="M11" i="19"/>
  <c r="AI11" i="19" s="1"/>
  <c r="L11" i="19"/>
  <c r="AH11" i="19" s="1"/>
  <c r="K11" i="19"/>
  <c r="AG11" i="19" s="1"/>
  <c r="J11" i="19"/>
  <c r="AF11" i="19" s="1"/>
  <c r="I11" i="19"/>
  <c r="AE11" i="19" s="1"/>
  <c r="H11" i="19"/>
  <c r="AD11" i="19" s="1"/>
  <c r="G11" i="19"/>
  <c r="AC11" i="19" s="1"/>
  <c r="F11" i="19"/>
  <c r="AB11" i="19" s="1"/>
  <c r="E11" i="19"/>
  <c r="AA11" i="19" s="1"/>
  <c r="D11" i="19"/>
  <c r="Z11" i="19" s="1"/>
  <c r="C11" i="19"/>
  <c r="Y11" i="19" s="1"/>
  <c r="N10" i="19"/>
  <c r="AJ10" i="19" s="1"/>
  <c r="M10" i="19"/>
  <c r="AI10" i="19" s="1"/>
  <c r="L10" i="19"/>
  <c r="AH10" i="19" s="1"/>
  <c r="K10" i="19"/>
  <c r="AG10" i="19" s="1"/>
  <c r="J10" i="19"/>
  <c r="AF10" i="19" s="1"/>
  <c r="I10" i="19"/>
  <c r="AE10" i="19" s="1"/>
  <c r="H10" i="19"/>
  <c r="AD10" i="19" s="1"/>
  <c r="G10" i="19"/>
  <c r="AC10" i="19" s="1"/>
  <c r="F10" i="19"/>
  <c r="AB10" i="19" s="1"/>
  <c r="E10" i="19"/>
  <c r="AA10" i="19" s="1"/>
  <c r="D10" i="19"/>
  <c r="Z10" i="19" s="1"/>
  <c r="C10" i="19"/>
  <c r="Y10" i="19" s="1"/>
  <c r="N9" i="19"/>
  <c r="AJ9" i="19" s="1"/>
  <c r="M9" i="19"/>
  <c r="AI9" i="19" s="1"/>
  <c r="L9" i="19"/>
  <c r="AH9" i="19" s="1"/>
  <c r="K9" i="19"/>
  <c r="AG9" i="19" s="1"/>
  <c r="J9" i="19"/>
  <c r="AF9" i="19" s="1"/>
  <c r="I9" i="19"/>
  <c r="AE9" i="19" s="1"/>
  <c r="H9" i="19"/>
  <c r="AD9" i="19" s="1"/>
  <c r="G9" i="19"/>
  <c r="AC9" i="19" s="1"/>
  <c r="F9" i="19"/>
  <c r="AB9" i="19" s="1"/>
  <c r="E9" i="19"/>
  <c r="AA9" i="19" s="1"/>
  <c r="D9" i="19"/>
  <c r="Z9" i="19" s="1"/>
  <c r="C9" i="19"/>
  <c r="Y9" i="19" s="1"/>
  <c r="N8" i="19"/>
  <c r="AJ8" i="19" s="1"/>
  <c r="M8" i="19"/>
  <c r="AI8" i="19" s="1"/>
  <c r="L8" i="19"/>
  <c r="AH8" i="19" s="1"/>
  <c r="K8" i="19"/>
  <c r="AG8" i="19" s="1"/>
  <c r="J8" i="19"/>
  <c r="AF8" i="19" s="1"/>
  <c r="I8" i="19"/>
  <c r="AE8" i="19" s="1"/>
  <c r="H8" i="19"/>
  <c r="AD8" i="19" s="1"/>
  <c r="G8" i="19"/>
  <c r="AC8" i="19" s="1"/>
  <c r="F8" i="19"/>
  <c r="AB8" i="19" s="1"/>
  <c r="E8" i="19"/>
  <c r="AA8" i="19" s="1"/>
  <c r="D8" i="19"/>
  <c r="Z8" i="19" s="1"/>
  <c r="C8" i="19"/>
  <c r="Y8" i="19" s="1"/>
  <c r="N7" i="19"/>
  <c r="AJ7" i="19" s="1"/>
  <c r="M7" i="19"/>
  <c r="AI7" i="19" s="1"/>
  <c r="L7" i="19"/>
  <c r="AH7" i="19" s="1"/>
  <c r="K7" i="19"/>
  <c r="AG7" i="19" s="1"/>
  <c r="J7" i="19"/>
  <c r="AF7" i="19" s="1"/>
  <c r="I7" i="19"/>
  <c r="AE7" i="19" s="1"/>
  <c r="H7" i="19"/>
  <c r="AD7" i="19" s="1"/>
  <c r="G7" i="19"/>
  <c r="AC7" i="19" s="1"/>
  <c r="F7" i="19"/>
  <c r="AB7" i="19" s="1"/>
  <c r="E7" i="19"/>
  <c r="AA7" i="19" s="1"/>
  <c r="D7" i="19"/>
  <c r="Z7" i="19" s="1"/>
  <c r="C7" i="19"/>
  <c r="Y7" i="19" s="1"/>
  <c r="N6" i="19"/>
  <c r="AJ6" i="19" s="1"/>
  <c r="M6" i="19"/>
  <c r="AI6" i="19" s="1"/>
  <c r="L6" i="19"/>
  <c r="AH6" i="19" s="1"/>
  <c r="K6" i="19"/>
  <c r="AG6" i="19" s="1"/>
  <c r="J6" i="19"/>
  <c r="AF6" i="19" s="1"/>
  <c r="I6" i="19"/>
  <c r="AE6" i="19" s="1"/>
  <c r="H6" i="19"/>
  <c r="AD6" i="19" s="1"/>
  <c r="G6" i="19"/>
  <c r="AC6" i="19" s="1"/>
  <c r="F6" i="19"/>
  <c r="AB6" i="19" s="1"/>
  <c r="E6" i="19"/>
  <c r="AA6" i="19" s="1"/>
  <c r="D6" i="19"/>
  <c r="Z6" i="19" s="1"/>
  <c r="C6" i="19"/>
  <c r="Y6" i="19" s="1"/>
  <c r="N5" i="19"/>
  <c r="AJ5" i="19" s="1"/>
  <c r="M5" i="19"/>
  <c r="AI5" i="19" s="1"/>
  <c r="L5" i="19"/>
  <c r="AH5" i="19" s="1"/>
  <c r="K5" i="19"/>
  <c r="AG5" i="19" s="1"/>
  <c r="J5" i="19"/>
  <c r="AF5" i="19" s="1"/>
  <c r="I5" i="19"/>
  <c r="AE5" i="19" s="1"/>
  <c r="H5" i="19"/>
  <c r="AD5" i="19" s="1"/>
  <c r="G5" i="19"/>
  <c r="AC5" i="19" s="1"/>
  <c r="F5" i="19"/>
  <c r="AB5" i="19" s="1"/>
  <c r="E5" i="19"/>
  <c r="AA5" i="19" s="1"/>
  <c r="D5" i="19"/>
  <c r="Z5" i="19" s="1"/>
  <c r="C5" i="19"/>
  <c r="Y5" i="19" s="1"/>
  <c r="N4" i="19"/>
  <c r="AJ4" i="19" s="1"/>
  <c r="M4" i="19"/>
  <c r="AI4" i="19" s="1"/>
  <c r="L4" i="19"/>
  <c r="AH4" i="19" s="1"/>
  <c r="K4" i="19"/>
  <c r="AG4" i="19" s="1"/>
  <c r="J4" i="19"/>
  <c r="AF4" i="19" s="1"/>
  <c r="I4" i="19"/>
  <c r="AE4" i="19" s="1"/>
  <c r="H4" i="19"/>
  <c r="AD4" i="19" s="1"/>
  <c r="G4" i="19"/>
  <c r="AC4" i="19" s="1"/>
  <c r="F4" i="19"/>
  <c r="AB4" i="19" s="1"/>
  <c r="E4" i="19"/>
  <c r="AA4" i="19" s="1"/>
  <c r="D4" i="19"/>
  <c r="Z4" i="19" s="1"/>
  <c r="C4" i="19"/>
  <c r="Y4" i="19" s="1"/>
  <c r="N3" i="19"/>
  <c r="AJ3" i="19" s="1"/>
  <c r="M3" i="19"/>
  <c r="AI3" i="19" s="1"/>
  <c r="L3" i="19"/>
  <c r="AH3" i="19" s="1"/>
  <c r="K3" i="19"/>
  <c r="AG3" i="19" s="1"/>
  <c r="J3" i="19"/>
  <c r="AF3" i="19" s="1"/>
  <c r="I3" i="19"/>
  <c r="AE3" i="19" s="1"/>
  <c r="H3" i="19"/>
  <c r="AD3" i="19" s="1"/>
  <c r="G3" i="19"/>
  <c r="AC3" i="19" s="1"/>
  <c r="F3" i="19"/>
  <c r="AB3" i="19" s="1"/>
  <c r="E3" i="19"/>
  <c r="AA3" i="19" s="1"/>
  <c r="D3" i="19"/>
  <c r="Z3" i="19" s="1"/>
  <c r="C3" i="19"/>
  <c r="Y3" i="19" s="1"/>
  <c r="H20" i="23"/>
  <c r="H17" i="23"/>
  <c r="F20" i="23"/>
  <c r="F17" i="23"/>
  <c r="D19" i="23"/>
  <c r="D17" i="23"/>
  <c r="B19" i="23"/>
  <c r="B17" i="23"/>
  <c r="B5" i="23"/>
  <c r="B7" i="23" s="1"/>
  <c r="AE32" i="19" l="1"/>
  <c r="AE33" i="19"/>
  <c r="AA34" i="19"/>
  <c r="AI34" i="19"/>
  <c r="AA35" i="19"/>
  <c r="AC34" i="19"/>
  <c r="AB32" i="19"/>
  <c r="AB33" i="19"/>
  <c r="AF35" i="19"/>
  <c r="AJ32" i="19"/>
  <c r="AJ33" i="19"/>
  <c r="M52" i="21"/>
  <c r="AC32" i="19"/>
  <c r="AC33" i="19"/>
  <c r="Y34" i="19"/>
  <c r="AG34" i="19"/>
  <c r="Y35" i="19"/>
  <c r="AG35" i="19"/>
  <c r="AF34" i="19"/>
  <c r="AD32" i="19"/>
  <c r="AD33" i="19"/>
  <c r="Z34" i="19"/>
  <c r="AH34" i="19"/>
  <c r="Z35" i="19"/>
  <c r="AJ35" i="19"/>
  <c r="AA32" i="19"/>
  <c r="AI32" i="19"/>
  <c r="AA33" i="19"/>
  <c r="AI33" i="19"/>
  <c r="AE34" i="19"/>
  <c r="AE35" i="19"/>
  <c r="AF33" i="19"/>
  <c r="AB34" i="19"/>
  <c r="AB35" i="19"/>
  <c r="AI35" i="19"/>
  <c r="AF32" i="19"/>
  <c r="AJ34" i="19"/>
  <c r="Y32" i="19"/>
  <c r="AG32" i="19"/>
  <c r="Y33" i="19"/>
  <c r="AG33" i="19"/>
  <c r="AC35" i="19"/>
  <c r="AH35" i="19"/>
  <c r="Z32" i="19"/>
  <c r="AH32" i="19"/>
  <c r="Z33" i="19"/>
  <c r="AH33" i="19"/>
  <c r="AD34" i="19"/>
  <c r="AD35" i="19"/>
  <c r="AE27" i="19"/>
  <c r="AE29" i="19" s="1"/>
  <c r="AD27" i="19"/>
  <c r="AD29" i="19" s="1"/>
  <c r="AF27" i="19"/>
  <c r="AF29" i="19" s="1"/>
  <c r="AI27" i="19"/>
  <c r="AI29" i="19" s="1"/>
  <c r="AJ27" i="19"/>
  <c r="AJ29" i="19" s="1"/>
  <c r="AC27" i="19"/>
  <c r="AC29" i="19" s="1"/>
  <c r="Y27" i="19"/>
  <c r="Y29" i="19" s="1"/>
  <c r="AG27" i="19"/>
  <c r="AG29" i="19" s="1"/>
  <c r="AA27" i="19"/>
  <c r="AA29" i="19" s="1"/>
  <c r="AB27" i="19"/>
  <c r="AB29" i="19" s="1"/>
  <c r="Z27" i="19"/>
  <c r="Z29" i="19" s="1"/>
  <c r="AH27" i="19"/>
  <c r="AH29" i="19" s="1"/>
  <c r="H31" i="21"/>
  <c r="H39" i="21"/>
  <c r="H23" i="21"/>
  <c r="H7" i="21"/>
  <c r="H15" i="21"/>
  <c r="I15" i="21" s="1"/>
  <c r="C5" i="18"/>
  <c r="H19" i="23"/>
  <c r="F19" i="23"/>
  <c r="D20" i="23"/>
  <c r="B20" i="23"/>
  <c r="B6" i="23"/>
  <c r="B8" i="23"/>
  <c r="N146" i="19"/>
  <c r="M146" i="19"/>
  <c r="L146" i="19"/>
  <c r="K146" i="19"/>
  <c r="J146" i="19"/>
  <c r="I146" i="19"/>
  <c r="H146" i="19"/>
  <c r="G146" i="19"/>
  <c r="F146" i="19"/>
  <c r="E146" i="19"/>
  <c r="D146" i="19"/>
  <c r="C146" i="19"/>
  <c r="N145" i="19"/>
  <c r="M145" i="19"/>
  <c r="L145" i="19"/>
  <c r="K145" i="19"/>
  <c r="J145" i="19"/>
  <c r="I145" i="19"/>
  <c r="H145" i="19"/>
  <c r="G145" i="19"/>
  <c r="F145" i="19"/>
  <c r="E145" i="19"/>
  <c r="D145" i="19"/>
  <c r="C145" i="19"/>
  <c r="N144" i="19"/>
  <c r="M144" i="19"/>
  <c r="L144" i="19"/>
  <c r="K144" i="19"/>
  <c r="J144" i="19"/>
  <c r="I144" i="19"/>
  <c r="H144" i="19"/>
  <c r="G144" i="19"/>
  <c r="F144" i="19"/>
  <c r="E144" i="19"/>
  <c r="D144" i="19"/>
  <c r="C144" i="19"/>
  <c r="N143" i="19"/>
  <c r="M143" i="19"/>
  <c r="L143" i="19"/>
  <c r="K143" i="19"/>
  <c r="J143" i="19"/>
  <c r="I143" i="19"/>
  <c r="H143" i="19"/>
  <c r="G143" i="19"/>
  <c r="F143" i="19"/>
  <c r="E143" i="19"/>
  <c r="D143" i="19"/>
  <c r="C143" i="19"/>
  <c r="N109" i="19"/>
  <c r="M109" i="19"/>
  <c r="L109" i="19"/>
  <c r="K109" i="19"/>
  <c r="J109" i="19"/>
  <c r="I109" i="19"/>
  <c r="H109" i="19"/>
  <c r="G109" i="19"/>
  <c r="F109" i="19"/>
  <c r="E109" i="19"/>
  <c r="D109" i="19"/>
  <c r="C109" i="19"/>
  <c r="N108" i="19"/>
  <c r="M108" i="19"/>
  <c r="L108" i="19"/>
  <c r="K108" i="19"/>
  <c r="J108" i="19"/>
  <c r="I108" i="19"/>
  <c r="H108" i="19"/>
  <c r="G108" i="19"/>
  <c r="F108" i="19"/>
  <c r="E108" i="19"/>
  <c r="D108" i="19"/>
  <c r="C108" i="19"/>
  <c r="N107" i="19"/>
  <c r="M107" i="19"/>
  <c r="L107" i="19"/>
  <c r="K107" i="19"/>
  <c r="J107" i="19"/>
  <c r="I107" i="19"/>
  <c r="H107" i="19"/>
  <c r="G107" i="19"/>
  <c r="F107" i="19"/>
  <c r="E107" i="19"/>
  <c r="D107" i="19"/>
  <c r="C107" i="19"/>
  <c r="N106" i="19"/>
  <c r="M106" i="19"/>
  <c r="L106" i="19"/>
  <c r="K106" i="19"/>
  <c r="J106" i="19"/>
  <c r="I106" i="19"/>
  <c r="H106" i="19"/>
  <c r="G106" i="19"/>
  <c r="F106" i="19"/>
  <c r="E106" i="19"/>
  <c r="D106" i="19"/>
  <c r="C106" i="19"/>
  <c r="N183" i="19"/>
  <c r="M183" i="19"/>
  <c r="L183" i="19"/>
  <c r="K183" i="19"/>
  <c r="J183" i="19"/>
  <c r="I183" i="19"/>
  <c r="H183" i="19"/>
  <c r="G183" i="19"/>
  <c r="F183" i="19"/>
  <c r="E183" i="19"/>
  <c r="D183" i="19"/>
  <c r="C183" i="19"/>
  <c r="N182" i="19"/>
  <c r="M182" i="19"/>
  <c r="L182" i="19"/>
  <c r="K182" i="19"/>
  <c r="J182" i="19"/>
  <c r="I182" i="19"/>
  <c r="H182" i="19"/>
  <c r="G182" i="19"/>
  <c r="F182" i="19"/>
  <c r="E182" i="19"/>
  <c r="D182" i="19"/>
  <c r="C182" i="19"/>
  <c r="N181" i="19"/>
  <c r="M181" i="19"/>
  <c r="L181" i="19"/>
  <c r="K181" i="19"/>
  <c r="J181" i="19"/>
  <c r="I181" i="19"/>
  <c r="H181" i="19"/>
  <c r="G181" i="19"/>
  <c r="F181" i="19"/>
  <c r="E181" i="19"/>
  <c r="D181" i="19"/>
  <c r="C181" i="19"/>
  <c r="N180" i="19"/>
  <c r="M180" i="19"/>
  <c r="L180" i="19"/>
  <c r="K180" i="19"/>
  <c r="J180" i="19"/>
  <c r="I180" i="19"/>
  <c r="H180" i="19"/>
  <c r="G180" i="19"/>
  <c r="F180" i="19"/>
  <c r="E180" i="19"/>
  <c r="D180" i="19"/>
  <c r="C180" i="19"/>
  <c r="N72" i="19"/>
  <c r="M72" i="19"/>
  <c r="L72" i="19"/>
  <c r="K72" i="19"/>
  <c r="J72" i="19"/>
  <c r="I72" i="19"/>
  <c r="H72" i="19"/>
  <c r="G72" i="19"/>
  <c r="F72" i="19"/>
  <c r="E72" i="19"/>
  <c r="D72" i="19"/>
  <c r="C72" i="19"/>
  <c r="N71" i="19"/>
  <c r="M71" i="19"/>
  <c r="L71" i="19"/>
  <c r="K71" i="19"/>
  <c r="J71" i="19"/>
  <c r="I71" i="19"/>
  <c r="H71" i="19"/>
  <c r="G71" i="19"/>
  <c r="F71" i="19"/>
  <c r="E71" i="19"/>
  <c r="D71" i="19"/>
  <c r="C71" i="19"/>
  <c r="N70" i="19"/>
  <c r="M70" i="19"/>
  <c r="L70" i="19"/>
  <c r="K70" i="19"/>
  <c r="J70" i="19"/>
  <c r="I70" i="19"/>
  <c r="H70" i="19"/>
  <c r="G70" i="19"/>
  <c r="F70" i="19"/>
  <c r="E70" i="19"/>
  <c r="D70" i="19"/>
  <c r="C70" i="19"/>
  <c r="N69" i="19"/>
  <c r="M69" i="19"/>
  <c r="L69" i="19"/>
  <c r="K69" i="19"/>
  <c r="J69" i="19"/>
  <c r="I69" i="19"/>
  <c r="H69" i="19"/>
  <c r="G69" i="19"/>
  <c r="F69" i="19"/>
  <c r="E69" i="19"/>
  <c r="D69" i="19"/>
  <c r="C69" i="19"/>
  <c r="C35" i="19"/>
  <c r="C34" i="19"/>
  <c r="C33" i="19"/>
  <c r="C32" i="19"/>
  <c r="N35" i="19"/>
  <c r="M35" i="19"/>
  <c r="L35" i="19"/>
  <c r="K35" i="19"/>
  <c r="J35" i="19"/>
  <c r="I35" i="19"/>
  <c r="H35" i="19"/>
  <c r="G35" i="19"/>
  <c r="F35" i="19"/>
  <c r="E35" i="19"/>
  <c r="D35" i="19"/>
  <c r="N34" i="19"/>
  <c r="M34" i="19"/>
  <c r="L34" i="19"/>
  <c r="K34" i="19"/>
  <c r="J34" i="19"/>
  <c r="I34" i="19"/>
  <c r="H34" i="19"/>
  <c r="G34" i="19"/>
  <c r="F34" i="19"/>
  <c r="E34" i="19"/>
  <c r="D34" i="19"/>
  <c r="N33" i="19"/>
  <c r="M33" i="19"/>
  <c r="L33" i="19"/>
  <c r="K33" i="19"/>
  <c r="J33" i="19"/>
  <c r="I33" i="19"/>
  <c r="H33" i="19"/>
  <c r="G33" i="19"/>
  <c r="F33" i="19"/>
  <c r="E33" i="19"/>
  <c r="D33" i="19"/>
  <c r="N32" i="19"/>
  <c r="M32" i="19"/>
  <c r="L32" i="19"/>
  <c r="K32" i="19"/>
  <c r="J32" i="19"/>
  <c r="I32" i="19"/>
  <c r="H32" i="19"/>
  <c r="G32" i="19"/>
  <c r="F32" i="19"/>
  <c r="E32" i="19"/>
  <c r="D32" i="19"/>
  <c r="C11" i="18" l="1"/>
  <c r="C10" i="18"/>
  <c r="C8" i="18"/>
  <c r="P24" i="19"/>
  <c r="C9" i="18"/>
  <c r="Y30" i="19"/>
  <c r="C12" i="23"/>
  <c r="C11" i="23"/>
  <c r="C10" i="23"/>
  <c r="C9" i="23"/>
  <c r="I24" i="23"/>
  <c r="I23" i="23"/>
  <c r="I22" i="23"/>
  <c r="I21" i="23"/>
  <c r="G24" i="23"/>
  <c r="G23" i="23"/>
  <c r="G22" i="23"/>
  <c r="G21" i="23"/>
  <c r="E24" i="23"/>
  <c r="E23" i="23"/>
  <c r="E22" i="23"/>
  <c r="E21" i="23"/>
  <c r="C24" i="23"/>
  <c r="C23" i="23"/>
  <c r="C22" i="23"/>
  <c r="C21" i="23"/>
  <c r="Q25" i="18" l="1"/>
  <c r="P25" i="18"/>
  <c r="P26" i="18" l="1"/>
  <c r="K11" i="21"/>
  <c r="K51" i="21"/>
  <c r="K27" i="21"/>
  <c r="K19" i="21"/>
  <c r="K3" i="21"/>
  <c r="K43" i="21"/>
  <c r="P28" i="18"/>
  <c r="K35" i="21"/>
  <c r="P27" i="18"/>
  <c r="L51" i="21"/>
  <c r="L27" i="21"/>
  <c r="Q28" i="18"/>
  <c r="L19" i="21"/>
  <c r="L3" i="21"/>
  <c r="Q27" i="18"/>
  <c r="L43" i="21"/>
  <c r="Q26" i="18"/>
  <c r="L35" i="21"/>
  <c r="L11" i="21"/>
  <c r="S52" i="21"/>
  <c r="R52" i="21"/>
  <c r="S44" i="21"/>
  <c r="R44" i="21"/>
  <c r="S36" i="21"/>
  <c r="R36" i="21"/>
  <c r="S28" i="21"/>
  <c r="R28" i="21"/>
  <c r="S20" i="21"/>
  <c r="R20" i="21"/>
  <c r="S12" i="21"/>
  <c r="R12" i="21"/>
  <c r="S4" i="21"/>
  <c r="R4" i="21"/>
  <c r="L37" i="21" l="1"/>
  <c r="L13" i="21"/>
  <c r="L5" i="21"/>
  <c r="L53" i="21"/>
  <c r="L29" i="21"/>
  <c r="L21" i="21"/>
  <c r="L45" i="21"/>
  <c r="L44" i="21"/>
  <c r="Q44" i="21" s="1"/>
  <c r="L20" i="21"/>
  <c r="Q20" i="21" s="1"/>
  <c r="L4" i="21"/>
  <c r="Q4" i="21" s="1"/>
  <c r="L36" i="21"/>
  <c r="Q36" i="21" s="1"/>
  <c r="L12" i="21"/>
  <c r="Q12" i="21" s="1"/>
  <c r="L28" i="21"/>
  <c r="Q28" i="21" s="1"/>
  <c r="L52" i="21"/>
  <c r="Q52" i="21" s="1"/>
  <c r="K29" i="21"/>
  <c r="K37" i="21"/>
  <c r="K13" i="21"/>
  <c r="P13" i="21" s="1"/>
  <c r="K53" i="21"/>
  <c r="K5" i="21"/>
  <c r="K21" i="21"/>
  <c r="K45" i="21"/>
  <c r="K22" i="21"/>
  <c r="K38" i="21"/>
  <c r="K54" i="21"/>
  <c r="K30" i="21"/>
  <c r="K46" i="21"/>
  <c r="K6" i="21"/>
  <c r="K14" i="21"/>
  <c r="P14" i="21" s="1"/>
  <c r="L6" i="21"/>
  <c r="L54" i="21"/>
  <c r="L30" i="21"/>
  <c r="L46" i="21"/>
  <c r="L22" i="21"/>
  <c r="L14" i="21"/>
  <c r="L38" i="21"/>
  <c r="K52" i="21"/>
  <c r="P52" i="21" s="1"/>
  <c r="K44" i="21"/>
  <c r="P44" i="21" s="1"/>
  <c r="K12" i="21"/>
  <c r="P12" i="21" s="1"/>
  <c r="T12" i="21" s="1"/>
  <c r="K28" i="21"/>
  <c r="P28" i="21" s="1"/>
  <c r="T28" i="21" s="1"/>
  <c r="K4" i="21"/>
  <c r="P4" i="21" s="1"/>
  <c r="T4" i="21" s="1"/>
  <c r="K20" i="21"/>
  <c r="P20" i="21" s="1"/>
  <c r="K36" i="21"/>
  <c r="P36" i="21" s="1"/>
  <c r="T36" i="21"/>
  <c r="T20" i="21"/>
  <c r="T44" i="21" l="1"/>
  <c r="T52" i="21"/>
  <c r="T15" i="18"/>
  <c r="S14" i="21" l="1"/>
  <c r="R14" i="21"/>
  <c r="Q14" i="21"/>
  <c r="S13" i="21"/>
  <c r="R13" i="21"/>
  <c r="Q13" i="21"/>
  <c r="S11" i="21"/>
  <c r="R11" i="21"/>
  <c r="Q11" i="21"/>
  <c r="P11" i="21"/>
  <c r="P15" i="21" s="1"/>
  <c r="T14" i="21" l="1"/>
  <c r="R15" i="21"/>
  <c r="T13" i="21"/>
  <c r="T11" i="21"/>
  <c r="Q15" i="21"/>
  <c r="S15" i="21"/>
  <c r="P16" i="21" l="1"/>
  <c r="T15" i="21"/>
  <c r="T16" i="21" s="1"/>
  <c r="G55" i="21" l="1"/>
  <c r="F55" i="21"/>
  <c r="E55" i="21"/>
  <c r="D55" i="21"/>
  <c r="C55" i="21"/>
  <c r="B55" i="21"/>
  <c r="I55" i="21" s="1"/>
  <c r="S54" i="21"/>
  <c r="R54" i="21"/>
  <c r="Q54" i="21"/>
  <c r="P54" i="21"/>
  <c r="S53" i="21"/>
  <c r="R53" i="21"/>
  <c r="Q53" i="21"/>
  <c r="P53" i="21"/>
  <c r="S51" i="21"/>
  <c r="R51" i="21"/>
  <c r="Q51" i="21"/>
  <c r="P51" i="21"/>
  <c r="G31" i="21"/>
  <c r="F31" i="21"/>
  <c r="E31" i="21"/>
  <c r="D31" i="21"/>
  <c r="C31" i="21"/>
  <c r="B31" i="21"/>
  <c r="I31" i="21" s="1"/>
  <c r="S30" i="21"/>
  <c r="R30" i="21"/>
  <c r="Q30" i="21"/>
  <c r="P30" i="21"/>
  <c r="S29" i="21"/>
  <c r="R29" i="21"/>
  <c r="Q29" i="21"/>
  <c r="P29" i="21"/>
  <c r="S27" i="21"/>
  <c r="R27" i="21"/>
  <c r="Q27" i="21"/>
  <c r="P27" i="21"/>
  <c r="S46" i="21"/>
  <c r="S45" i="21"/>
  <c r="S43" i="21"/>
  <c r="R43" i="21"/>
  <c r="P43" i="21"/>
  <c r="T54" i="21" l="1"/>
  <c r="T51" i="21"/>
  <c r="S47" i="21"/>
  <c r="T53" i="21"/>
  <c r="S55" i="21"/>
  <c r="Q55" i="21"/>
  <c r="R55" i="21"/>
  <c r="P55" i="21"/>
  <c r="S31" i="21"/>
  <c r="T30" i="21"/>
  <c r="T27" i="21"/>
  <c r="T29" i="21"/>
  <c r="Q31" i="21"/>
  <c r="R31" i="21"/>
  <c r="P31" i="21"/>
  <c r="C138" i="19"/>
  <c r="C140" i="19" s="1"/>
  <c r="P32" i="21" l="1"/>
  <c r="T55" i="21"/>
  <c r="T31" i="21"/>
  <c r="T32" i="21" s="1"/>
  <c r="I16" i="18" l="1"/>
  <c r="F16" i="18"/>
  <c r="AJ100" i="19" l="1"/>
  <c r="AB100" i="19"/>
  <c r="AF99" i="19"/>
  <c r="AJ98" i="19"/>
  <c r="AB98" i="19"/>
  <c r="AF97" i="19"/>
  <c r="AJ96" i="19"/>
  <c r="AB96" i="19"/>
  <c r="AF95" i="19"/>
  <c r="AJ94" i="19"/>
  <c r="AB94" i="19"/>
  <c r="AF93" i="19"/>
  <c r="AJ92" i="19"/>
  <c r="AI100" i="19"/>
  <c r="AA100" i="19"/>
  <c r="AE99" i="19"/>
  <c r="AI98" i="19"/>
  <c r="AA98" i="19"/>
  <c r="AE97" i="19"/>
  <c r="AI96" i="19"/>
  <c r="AA96" i="19"/>
  <c r="AE95" i="19"/>
  <c r="AI94" i="19"/>
  <c r="AA94" i="19"/>
  <c r="AE93" i="19"/>
  <c r="AI92" i="19"/>
  <c r="AH100" i="19"/>
  <c r="Z100" i="19"/>
  <c r="AD99" i="19"/>
  <c r="AH98" i="19"/>
  <c r="Z98" i="19"/>
  <c r="AD97" i="19"/>
  <c r="AH96" i="19"/>
  <c r="Z96" i="19"/>
  <c r="AD95" i="19"/>
  <c r="AH94" i="19"/>
  <c r="Z94" i="19"/>
  <c r="AD93" i="19"/>
  <c r="AH92" i="19"/>
  <c r="AJ99" i="19"/>
  <c r="Y99" i="19"/>
  <c r="AI97" i="19"/>
  <c r="AG96" i="19"/>
  <c r="AH95" i="19"/>
  <c r="AF94" i="19"/>
  <c r="AG93" i="19"/>
  <c r="AE92" i="19"/>
  <c r="AI91" i="19"/>
  <c r="AA91" i="19"/>
  <c r="AE90" i="19"/>
  <c r="AI89" i="19"/>
  <c r="AA89" i="19"/>
  <c r="AE88" i="19"/>
  <c r="AI87" i="19"/>
  <c r="AA87" i="19"/>
  <c r="AE86" i="19"/>
  <c r="AI85" i="19"/>
  <c r="AA85" i="19"/>
  <c r="AE84" i="19"/>
  <c r="AI83" i="19"/>
  <c r="AA83" i="19"/>
  <c r="AE82" i="19"/>
  <c r="AI81" i="19"/>
  <c r="AA81" i="19"/>
  <c r="AE80" i="19"/>
  <c r="AI79" i="19"/>
  <c r="AA79" i="19"/>
  <c r="AE78" i="19"/>
  <c r="AI77" i="19"/>
  <c r="AA77" i="19"/>
  <c r="AG99" i="19"/>
  <c r="AE98" i="19"/>
  <c r="AC97" i="19"/>
  <c r="AD96" i="19"/>
  <c r="AB95" i="19"/>
  <c r="AA93" i="19"/>
  <c r="AJ90" i="19"/>
  <c r="AJ88" i="19"/>
  <c r="AJ86" i="19"/>
  <c r="AB84" i="19"/>
  <c r="AB82" i="19"/>
  <c r="AF79" i="19"/>
  <c r="AB78" i="19"/>
  <c r="AE100" i="19"/>
  <c r="AB97" i="19"/>
  <c r="Y94" i="19"/>
  <c r="AI90" i="19"/>
  <c r="AI88" i="19"/>
  <c r="AI86" i="19"/>
  <c r="AI84" i="19"/>
  <c r="AI82" i="19"/>
  <c r="AE79" i="19"/>
  <c r="AE77" i="19"/>
  <c r="AI99" i="19"/>
  <c r="AG98" i="19"/>
  <c r="AH97" i="19"/>
  <c r="AF96" i="19"/>
  <c r="AG95" i="19"/>
  <c r="AE94" i="19"/>
  <c r="AC93" i="19"/>
  <c r="AD92" i="19"/>
  <c r="AH91" i="19"/>
  <c r="Z91" i="19"/>
  <c r="AD90" i="19"/>
  <c r="AH89" i="19"/>
  <c r="Z89" i="19"/>
  <c r="AD88" i="19"/>
  <c r="AH87" i="19"/>
  <c r="Z87" i="19"/>
  <c r="AD86" i="19"/>
  <c r="AH85" i="19"/>
  <c r="Z85" i="19"/>
  <c r="AD84" i="19"/>
  <c r="AH83" i="19"/>
  <c r="Z83" i="19"/>
  <c r="AD82" i="19"/>
  <c r="AH81" i="19"/>
  <c r="Z81" i="19"/>
  <c r="AD80" i="19"/>
  <c r="AH79" i="19"/>
  <c r="Z79" i="19"/>
  <c r="AD78" i="19"/>
  <c r="AH77" i="19"/>
  <c r="Z77" i="19"/>
  <c r="AC94" i="19"/>
  <c r="AF91" i="19"/>
  <c r="AB90" i="19"/>
  <c r="AB88" i="19"/>
  <c r="AB86" i="19"/>
  <c r="AJ84" i="19"/>
  <c r="AJ82" i="19"/>
  <c r="AJ80" i="19"/>
  <c r="AJ78" i="19"/>
  <c r="AD98" i="19"/>
  <c r="AA95" i="19"/>
  <c r="AA92" i="19"/>
  <c r="AA90" i="19"/>
  <c r="AA88" i="19"/>
  <c r="AA86" i="19"/>
  <c r="AE85" i="19"/>
  <c r="AE83" i="19"/>
  <c r="AA82" i="19"/>
  <c r="AI80" i="19"/>
  <c r="AA78" i="19"/>
  <c r="AG100" i="19"/>
  <c r="AH99" i="19"/>
  <c r="AF98" i="19"/>
  <c r="AG97" i="19"/>
  <c r="AE96" i="19"/>
  <c r="AC95" i="19"/>
  <c r="AD94" i="19"/>
  <c r="AB93" i="19"/>
  <c r="AC92" i="19"/>
  <c r="AG91" i="19"/>
  <c r="Y91" i="19"/>
  <c r="AC90" i="19"/>
  <c r="AG89" i="19"/>
  <c r="Y89" i="19"/>
  <c r="AC88" i="19"/>
  <c r="AG87" i="19"/>
  <c r="Y87" i="19"/>
  <c r="AC86" i="19"/>
  <c r="AG85" i="19"/>
  <c r="Y85" i="19"/>
  <c r="AC84" i="19"/>
  <c r="AG83" i="19"/>
  <c r="Y83" i="19"/>
  <c r="AC82" i="19"/>
  <c r="AG81" i="19"/>
  <c r="Y81" i="19"/>
  <c r="AC80" i="19"/>
  <c r="AG79" i="19"/>
  <c r="Y79" i="19"/>
  <c r="AC78" i="19"/>
  <c r="AG77" i="19"/>
  <c r="Y77" i="19"/>
  <c r="AF100" i="19"/>
  <c r="AB92" i="19"/>
  <c r="AF89" i="19"/>
  <c r="AF87" i="19"/>
  <c r="AF85" i="19"/>
  <c r="AF83" i="19"/>
  <c r="AF81" i="19"/>
  <c r="AB80" i="19"/>
  <c r="AF77" i="19"/>
  <c r="AC99" i="19"/>
  <c r="AC96" i="19"/>
  <c r="Z93" i="19"/>
  <c r="AE91" i="19"/>
  <c r="AE89" i="19"/>
  <c r="AE87" i="19"/>
  <c r="AA84" i="19"/>
  <c r="AE81" i="19"/>
  <c r="AA80" i="19"/>
  <c r="AI78" i="19"/>
  <c r="AC100" i="19"/>
  <c r="AA99" i="19"/>
  <c r="Y98" i="19"/>
  <c r="Z97" i="19"/>
  <c r="AJ95" i="19"/>
  <c r="Y95" i="19"/>
  <c r="AI93" i="19"/>
  <c r="AG92" i="19"/>
  <c r="Y92" i="19"/>
  <c r="AC91" i="19"/>
  <c r="AG90" i="19"/>
  <c r="Y90" i="19"/>
  <c r="AC89" i="19"/>
  <c r="AG88" i="19"/>
  <c r="Y88" i="19"/>
  <c r="AC87" i="19"/>
  <c r="AG86" i="19"/>
  <c r="Y86" i="19"/>
  <c r="AC85" i="19"/>
  <c r="AG84" i="19"/>
  <c r="Y84" i="19"/>
  <c r="AC83" i="19"/>
  <c r="AG82" i="19"/>
  <c r="Y82" i="19"/>
  <c r="AC81" i="19"/>
  <c r="AG80" i="19"/>
  <c r="Y80" i="19"/>
  <c r="AC79" i="19"/>
  <c r="AG78" i="19"/>
  <c r="Y78" i="19"/>
  <c r="AC77" i="19"/>
  <c r="AB99" i="19"/>
  <c r="Z95" i="19"/>
  <c r="AD91" i="19"/>
  <c r="AH88" i="19"/>
  <c r="Z86" i="19"/>
  <c r="AD83" i="19"/>
  <c r="AH80" i="19"/>
  <c r="Z78" i="19"/>
  <c r="AG94" i="19"/>
  <c r="AF88" i="19"/>
  <c r="AJ85" i="19"/>
  <c r="AB83" i="19"/>
  <c r="AF80" i="19"/>
  <c r="AD85" i="19"/>
  <c r="Z80" i="19"/>
  <c r="AH93" i="19"/>
  <c r="AJ87" i="19"/>
  <c r="AJ79" i="19"/>
  <c r="Z90" i="19"/>
  <c r="AH84" i="19"/>
  <c r="Y97" i="19"/>
  <c r="AB87" i="19"/>
  <c r="AB79" i="19"/>
  <c r="Z92" i="19"/>
  <c r="Z84" i="19"/>
  <c r="AJ91" i="19"/>
  <c r="AB81" i="19"/>
  <c r="Z99" i="19"/>
  <c r="AB91" i="19"/>
  <c r="AJ77" i="19"/>
  <c r="AJ97" i="19"/>
  <c r="AF90" i="19"/>
  <c r="AF82" i="19"/>
  <c r="AB77" i="19"/>
  <c r="AA97" i="19"/>
  <c r="Z82" i="19"/>
  <c r="AJ89" i="19"/>
  <c r="AJ81" i="19"/>
  <c r="AD100" i="19"/>
  <c r="AH86" i="19"/>
  <c r="Y100" i="19"/>
  <c r="AB89" i="19"/>
  <c r="AC98" i="19"/>
  <c r="AJ93" i="19"/>
  <c r="AH90" i="19"/>
  <c r="Z88" i="19"/>
  <c r="AH82" i="19"/>
  <c r="AD77" i="19"/>
  <c r="AB85" i="19"/>
  <c r="Y93" i="19"/>
  <c r="AD87" i="19"/>
  <c r="AD79" i="19"/>
  <c r="AF92" i="19"/>
  <c r="AF84" i="19"/>
  <c r="AD89" i="19"/>
  <c r="AH78" i="19"/>
  <c r="AF86" i="19"/>
  <c r="Y96" i="19"/>
  <c r="AD81" i="19"/>
  <c r="AI95" i="19"/>
  <c r="AJ83" i="19"/>
  <c r="AF78" i="19"/>
  <c r="AJ137" i="19"/>
  <c r="AB137" i="19"/>
  <c r="AF136" i="19"/>
  <c r="AJ135" i="19"/>
  <c r="AB135" i="19"/>
  <c r="AF134" i="19"/>
  <c r="AJ133" i="19"/>
  <c r="AB133" i="19"/>
  <c r="AF132" i="19"/>
  <c r="AJ131" i="19"/>
  <c r="AB131" i="19"/>
  <c r="AF130" i="19"/>
  <c r="AJ129" i="19"/>
  <c r="AB129" i="19"/>
  <c r="AF128" i="19"/>
  <c r="AJ127" i="19"/>
  <c r="AB127" i="19"/>
  <c r="AF126" i="19"/>
  <c r="AJ125" i="19"/>
  <c r="AB125" i="19"/>
  <c r="AF124" i="19"/>
  <c r="AJ123" i="19"/>
  <c r="AB123" i="19"/>
  <c r="AF122" i="19"/>
  <c r="AJ121" i="19"/>
  <c r="AB121" i="19"/>
  <c r="AF120" i="19"/>
  <c r="AJ119" i="19"/>
  <c r="AB119" i="19"/>
  <c r="AF118" i="19"/>
  <c r="AJ117" i="19"/>
  <c r="AB117" i="19"/>
  <c r="AF116" i="19"/>
  <c r="AJ115" i="19"/>
  <c r="AB115" i="19"/>
  <c r="AF114" i="19"/>
  <c r="AI137" i="19"/>
  <c r="AA137" i="19"/>
  <c r="AE136" i="19"/>
  <c r="AI135" i="19"/>
  <c r="AA135" i="19"/>
  <c r="AE134" i="19"/>
  <c r="AI133" i="19"/>
  <c r="AA133" i="19"/>
  <c r="AE132" i="19"/>
  <c r="AI131" i="19"/>
  <c r="AA131" i="19"/>
  <c r="AE130" i="19"/>
  <c r="AI129" i="19"/>
  <c r="AA129" i="19"/>
  <c r="AE128" i="19"/>
  <c r="AI127" i="19"/>
  <c r="AA127" i="19"/>
  <c r="AE126" i="19"/>
  <c r="AI125" i="19"/>
  <c r="AA125" i="19"/>
  <c r="AE124" i="19"/>
  <c r="AI123" i="19"/>
  <c r="AA123" i="19"/>
  <c r="AE122" i="19"/>
  <c r="AI121" i="19"/>
  <c r="AA121" i="19"/>
  <c r="AE120" i="19"/>
  <c r="AI119" i="19"/>
  <c r="AA119" i="19"/>
  <c r="AE118" i="19"/>
  <c r="AI117" i="19"/>
  <c r="AA117" i="19"/>
  <c r="AE116" i="19"/>
  <c r="AI115" i="19"/>
  <c r="AA115" i="19"/>
  <c r="AE114" i="19"/>
  <c r="AH137" i="19"/>
  <c r="Z137" i="19"/>
  <c r="AD136" i="19"/>
  <c r="AH135" i="19"/>
  <c r="Z135" i="19"/>
  <c r="AD134" i="19"/>
  <c r="AH133" i="19"/>
  <c r="Z133" i="19"/>
  <c r="AD132" i="19"/>
  <c r="AH131" i="19"/>
  <c r="Z131" i="19"/>
  <c r="AD130" i="19"/>
  <c r="AH129" i="19"/>
  <c r="Z129" i="19"/>
  <c r="AD128" i="19"/>
  <c r="AH127" i="19"/>
  <c r="Z127" i="19"/>
  <c r="AD126" i="19"/>
  <c r="AH125" i="19"/>
  <c r="Z125" i="19"/>
  <c r="AD124" i="19"/>
  <c r="AH123" i="19"/>
  <c r="Z123" i="19"/>
  <c r="AD122" i="19"/>
  <c r="AH121" i="19"/>
  <c r="Z121" i="19"/>
  <c r="AD120" i="19"/>
  <c r="AH119" i="19"/>
  <c r="Z119" i="19"/>
  <c r="AD118" i="19"/>
  <c r="AH117" i="19"/>
  <c r="Z117" i="19"/>
  <c r="AD116" i="19"/>
  <c r="AH115" i="19"/>
  <c r="Z115" i="19"/>
  <c r="AD114" i="19"/>
  <c r="AE137" i="19"/>
  <c r="AC136" i="19"/>
  <c r="AD135" i="19"/>
  <c r="AB134" i="19"/>
  <c r="AC133" i="19"/>
  <c r="AA132" i="19"/>
  <c r="Y131" i="19"/>
  <c r="Z130" i="19"/>
  <c r="AJ128" i="19"/>
  <c r="Y128" i="19"/>
  <c r="AI126" i="19"/>
  <c r="AG125" i="19"/>
  <c r="AH124" i="19"/>
  <c r="AF123" i="19"/>
  <c r="AG122" i="19"/>
  <c r="AE121" i="19"/>
  <c r="AC120" i="19"/>
  <c r="AD119" i="19"/>
  <c r="AB118" i="19"/>
  <c r="AC117" i="19"/>
  <c r="AA116" i="19"/>
  <c r="Y115" i="19"/>
  <c r="Z114" i="19"/>
  <c r="Y137" i="19"/>
  <c r="Z136" i="19"/>
  <c r="AJ134" i="19"/>
  <c r="Y134" i="19"/>
  <c r="AI132" i="19"/>
  <c r="AG131" i="19"/>
  <c r="AH130" i="19"/>
  <c r="AF129" i="19"/>
  <c r="AG128" i="19"/>
  <c r="AE127" i="19"/>
  <c r="AC126" i="19"/>
  <c r="AD125" i="19"/>
  <c r="AB124" i="19"/>
  <c r="AC123" i="19"/>
  <c r="AA122" i="19"/>
  <c r="Y121" i="19"/>
  <c r="Z120" i="19"/>
  <c r="AJ118" i="19"/>
  <c r="AI116" i="19"/>
  <c r="AG115" i="19"/>
  <c r="AH114" i="19"/>
  <c r="AG133" i="19"/>
  <c r="AF131" i="19"/>
  <c r="AE129" i="19"/>
  <c r="AB126" i="19"/>
  <c r="Y123" i="19"/>
  <c r="Y120" i="19"/>
  <c r="AH116" i="19"/>
  <c r="AD137" i="19"/>
  <c r="AB136" i="19"/>
  <c r="AC135" i="19"/>
  <c r="AA134" i="19"/>
  <c r="Y133" i="19"/>
  <c r="Z132" i="19"/>
  <c r="AJ130" i="19"/>
  <c r="Y130" i="19"/>
  <c r="AI128" i="19"/>
  <c r="AG127" i="19"/>
  <c r="AH126" i="19"/>
  <c r="AF125" i="19"/>
  <c r="AG124" i="19"/>
  <c r="AE123" i="19"/>
  <c r="AC122" i="19"/>
  <c r="AD121" i="19"/>
  <c r="AB120" i="19"/>
  <c r="AC119" i="19"/>
  <c r="AA118" i="19"/>
  <c r="Y117" i="19"/>
  <c r="Z116" i="19"/>
  <c r="AJ114" i="19"/>
  <c r="Y114" i="19"/>
  <c r="Y118" i="19"/>
  <c r="Y136" i="19"/>
  <c r="AH132" i="19"/>
  <c r="AC128" i="19"/>
  <c r="AC125" i="19"/>
  <c r="AJ120" i="19"/>
  <c r="AG117" i="19"/>
  <c r="AG114" i="19"/>
  <c r="AC137" i="19"/>
  <c r="AA136" i="19"/>
  <c r="Y135" i="19"/>
  <c r="Z134" i="19"/>
  <c r="AJ132" i="19"/>
  <c r="Y132" i="19"/>
  <c r="AI130" i="19"/>
  <c r="AG129" i="19"/>
  <c r="AH128" i="19"/>
  <c r="AF127" i="19"/>
  <c r="AG126" i="19"/>
  <c r="AE125" i="19"/>
  <c r="AC124" i="19"/>
  <c r="AD123" i="19"/>
  <c r="AB122" i="19"/>
  <c r="AC121" i="19"/>
  <c r="AA120" i="19"/>
  <c r="Y119" i="19"/>
  <c r="Z118" i="19"/>
  <c r="AJ116" i="19"/>
  <c r="Y116" i="19"/>
  <c r="AI114" i="19"/>
  <c r="AJ136" i="19"/>
  <c r="AI134" i="19"/>
  <c r="AG130" i="19"/>
  <c r="AD127" i="19"/>
  <c r="AA124" i="19"/>
  <c r="Z122" i="19"/>
  <c r="AI118" i="19"/>
  <c r="AF115" i="19"/>
  <c r="AG137" i="19"/>
  <c r="AH136" i="19"/>
  <c r="AF135" i="19"/>
  <c r="AG134" i="19"/>
  <c r="AE133" i="19"/>
  <c r="AC132" i="19"/>
  <c r="AD131" i="19"/>
  <c r="AB130" i="19"/>
  <c r="AC129" i="19"/>
  <c r="AA128" i="19"/>
  <c r="Y127" i="19"/>
  <c r="Z126" i="19"/>
  <c r="AJ124" i="19"/>
  <c r="Y124" i="19"/>
  <c r="AI122" i="19"/>
  <c r="AG121" i="19"/>
  <c r="AH120" i="19"/>
  <c r="AF119" i="19"/>
  <c r="AG118" i="19"/>
  <c r="AE117" i="19"/>
  <c r="AC116" i="19"/>
  <c r="AD115" i="19"/>
  <c r="AB114" i="19"/>
  <c r="AF133" i="19"/>
  <c r="AD129" i="19"/>
  <c r="Y125" i="19"/>
  <c r="AI120" i="19"/>
  <c r="AG116" i="19"/>
  <c r="AB116" i="19"/>
  <c r="AG136" i="19"/>
  <c r="AG123" i="19"/>
  <c r="AC115" i="19"/>
  <c r="AE131" i="19"/>
  <c r="AH118" i="19"/>
  <c r="AC131" i="19"/>
  <c r="AH122" i="19"/>
  <c r="AC134" i="19"/>
  <c r="AF121" i="19"/>
  <c r="AF137" i="19"/>
  <c r="AD133" i="19"/>
  <c r="Y129" i="19"/>
  <c r="AI124" i="19"/>
  <c r="AG120" i="19"/>
  <c r="Z128" i="19"/>
  <c r="AE119" i="19"/>
  <c r="AG135" i="19"/>
  <c r="AJ122" i="19"/>
  <c r="AJ126" i="19"/>
  <c r="AA114" i="19"/>
  <c r="AA130" i="19"/>
  <c r="AI136" i="19"/>
  <c r="AG132" i="19"/>
  <c r="AB128" i="19"/>
  <c r="Z124" i="19"/>
  <c r="AG119" i="19"/>
  <c r="AE115" i="19"/>
  <c r="AB132" i="19"/>
  <c r="AB146" i="19" s="1"/>
  <c r="AC127" i="19"/>
  <c r="AC114" i="19"/>
  <c r="AE135" i="19"/>
  <c r="AC118" i="19"/>
  <c r="AD117" i="19"/>
  <c r="AH134" i="19"/>
  <c r="AC130" i="19"/>
  <c r="AA126" i="19"/>
  <c r="Y122" i="19"/>
  <c r="AF117" i="19"/>
  <c r="Y126" i="19"/>
  <c r="N138" i="19"/>
  <c r="N140" i="19" s="1"/>
  <c r="M138" i="19"/>
  <c r="M140" i="19" s="1"/>
  <c r="L138" i="19"/>
  <c r="L140" i="19" s="1"/>
  <c r="K138" i="19"/>
  <c r="K140" i="19" s="1"/>
  <c r="J138" i="19"/>
  <c r="J140" i="19" s="1"/>
  <c r="I138" i="19"/>
  <c r="I140" i="19" s="1"/>
  <c r="H138" i="19"/>
  <c r="H140" i="19" s="1"/>
  <c r="G138" i="19"/>
  <c r="G140" i="19" s="1"/>
  <c r="F138" i="19"/>
  <c r="F140" i="19" s="1"/>
  <c r="E138" i="19"/>
  <c r="E140" i="19" s="1"/>
  <c r="D138" i="19"/>
  <c r="D140" i="19" s="1"/>
  <c r="N101" i="19"/>
  <c r="N103" i="19" s="1"/>
  <c r="M101" i="19"/>
  <c r="M103" i="19" s="1"/>
  <c r="L101" i="19"/>
  <c r="L103" i="19" s="1"/>
  <c r="K101" i="19"/>
  <c r="K103" i="19" s="1"/>
  <c r="J101" i="19"/>
  <c r="J103" i="19" s="1"/>
  <c r="I101" i="19"/>
  <c r="I103" i="19" s="1"/>
  <c r="H101" i="19"/>
  <c r="H103" i="19" s="1"/>
  <c r="G101" i="19"/>
  <c r="G103" i="19" s="1"/>
  <c r="F101" i="19"/>
  <c r="F103" i="19" s="1"/>
  <c r="E101" i="19"/>
  <c r="E103" i="19" s="1"/>
  <c r="D101" i="19"/>
  <c r="D103" i="19" s="1"/>
  <c r="C101" i="19"/>
  <c r="C103" i="19" s="1"/>
  <c r="AH144" i="19" l="1"/>
  <c r="Z144" i="19"/>
  <c r="AJ144" i="19"/>
  <c r="AI107" i="19"/>
  <c r="AB107" i="19"/>
  <c r="AE146" i="19"/>
  <c r="AH107" i="19"/>
  <c r="AA107" i="19"/>
  <c r="AE144" i="19"/>
  <c r="AF106" i="19"/>
  <c r="AB108" i="19"/>
  <c r="AI145" i="19"/>
  <c r="AH145" i="19"/>
  <c r="AD108" i="19"/>
  <c r="AG144" i="19"/>
  <c r="AE145" i="19"/>
  <c r="AB144" i="19"/>
  <c r="Y138" i="19"/>
  <c r="Y140" i="19" s="1"/>
  <c r="AJ143" i="19"/>
  <c r="AJ138" i="19"/>
  <c r="AJ140" i="19" s="1"/>
  <c r="AC144" i="19"/>
  <c r="AH138" i="19"/>
  <c r="AH140" i="19" s="1"/>
  <c r="AB145" i="19"/>
  <c r="AI146" i="19"/>
  <c r="AE138" i="19"/>
  <c r="AE140" i="19" s="1"/>
  <c r="AF107" i="19"/>
  <c r="AJ106" i="19"/>
  <c r="AJ101" i="19"/>
  <c r="AJ103" i="19" s="1"/>
  <c r="AD107" i="19"/>
  <c r="Y106" i="19"/>
  <c r="Y101" i="19"/>
  <c r="Y103" i="19" s="1"/>
  <c r="AE108" i="19"/>
  <c r="AA109" i="19"/>
  <c r="AC143" i="19"/>
  <c r="AC138" i="19"/>
  <c r="AC140" i="19" s="1"/>
  <c r="AI144" i="19"/>
  <c r="AA144" i="19"/>
  <c r="AG143" i="19"/>
  <c r="Z145" i="19"/>
  <c r="AJ107" i="19"/>
  <c r="Z108" i="19"/>
  <c r="AG107" i="19"/>
  <c r="AG106" i="19"/>
  <c r="AG101" i="19"/>
  <c r="AG103" i="19" s="1"/>
  <c r="Y107" i="19"/>
  <c r="AJ108" i="19"/>
  <c r="AA108" i="19"/>
  <c r="AI109" i="19"/>
  <c r="AG138" i="19"/>
  <c r="AG140" i="19" s="1"/>
  <c r="Y145" i="19"/>
  <c r="AC109" i="19"/>
  <c r="AF109" i="19"/>
  <c r="AE143" i="19"/>
  <c r="AD145" i="19"/>
  <c r="AG108" i="19"/>
  <c r="AH109" i="19"/>
  <c r="AG145" i="19"/>
  <c r="AB143" i="19"/>
  <c r="AB138" i="19"/>
  <c r="AB140" i="19" s="1"/>
  <c r="Z143" i="19"/>
  <c r="Z138" i="19"/>
  <c r="Z140" i="19" s="1"/>
  <c r="Y146" i="19"/>
  <c r="AD144" i="19"/>
  <c r="Z146" i="19"/>
  <c r="AF108" i="19"/>
  <c r="AG109" i="19"/>
  <c r="AH101" i="19"/>
  <c r="AH103" i="19" s="1"/>
  <c r="Z107" i="19"/>
  <c r="AE109" i="19"/>
  <c r="AB109" i="19"/>
  <c r="AE107" i="19"/>
  <c r="AD109" i="19"/>
  <c r="Y144" i="19"/>
  <c r="AF143" i="19"/>
  <c r="AD143" i="19"/>
  <c r="AD138" i="19"/>
  <c r="AD140" i="19" s="1"/>
  <c r="AF138" i="19"/>
  <c r="AF140" i="19" s="1"/>
  <c r="AF144" i="19"/>
  <c r="AC146" i="19"/>
  <c r="AF146" i="19"/>
  <c r="Y143" i="19"/>
  <c r="AF145" i="19"/>
  <c r="AA146" i="19"/>
  <c r="AH143" i="19"/>
  <c r="AH146" i="19"/>
  <c r="AJ146" i="19"/>
  <c r="AH106" i="19"/>
  <c r="AD106" i="19"/>
  <c r="AD101" i="19"/>
  <c r="AD103" i="19" s="1"/>
  <c r="AH108" i="19"/>
  <c r="AC106" i="19"/>
  <c r="AC101" i="19"/>
  <c r="AC103" i="19" s="1"/>
  <c r="AC108" i="19"/>
  <c r="AJ109" i="19"/>
  <c r="Y109" i="19"/>
  <c r="AA106" i="19"/>
  <c r="AA101" i="19"/>
  <c r="AA103" i="19" s="1"/>
  <c r="AA143" i="19"/>
  <c r="AA138" i="19"/>
  <c r="AA140" i="19" s="1"/>
  <c r="Y108" i="19"/>
  <c r="AE101" i="19"/>
  <c r="AE103" i="19" s="1"/>
  <c r="AI106" i="19"/>
  <c r="AI101" i="19"/>
  <c r="AI103" i="19" s="1"/>
  <c r="Z109" i="19"/>
  <c r="AI143" i="19"/>
  <c r="AI138" i="19"/>
  <c r="AI140" i="19" s="1"/>
  <c r="AB106" i="19"/>
  <c r="AB101" i="19"/>
  <c r="AB103" i="19" s="1"/>
  <c r="Z106" i="19"/>
  <c r="Z101" i="19"/>
  <c r="Z103" i="19" s="1"/>
  <c r="AE106" i="19"/>
  <c r="AJ145" i="19"/>
  <c r="AA145" i="19"/>
  <c r="AC145" i="19"/>
  <c r="AG146" i="19"/>
  <c r="AD146" i="19"/>
  <c r="AC107" i="19"/>
  <c r="AF101" i="19"/>
  <c r="AF103" i="19" s="1"/>
  <c r="AI108" i="19"/>
  <c r="C141" i="19"/>
  <c r="I17" i="18" s="1"/>
  <c r="C104" i="19"/>
  <c r="F17" i="18" s="1"/>
  <c r="S5" i="21"/>
  <c r="Q3" i="21"/>
  <c r="S22" i="21"/>
  <c r="I22" i="18" l="1"/>
  <c r="I24" i="18"/>
  <c r="F21" i="18"/>
  <c r="P98" i="19"/>
  <c r="Y104" i="19"/>
  <c r="F23" i="18"/>
  <c r="I23" i="18"/>
  <c r="P135" i="19"/>
  <c r="Y141" i="19"/>
  <c r="F22" i="18"/>
  <c r="F24" i="18"/>
  <c r="I21" i="18"/>
  <c r="F19" i="18"/>
  <c r="F18" i="18"/>
  <c r="I19" i="18"/>
  <c r="I18" i="18"/>
  <c r="R46" i="21"/>
  <c r="R45" i="21"/>
  <c r="R38" i="21"/>
  <c r="R37" i="21"/>
  <c r="R35" i="21"/>
  <c r="R22" i="21"/>
  <c r="R21" i="21"/>
  <c r="R19" i="21"/>
  <c r="R6" i="21"/>
  <c r="R5" i="21"/>
  <c r="R3" i="21"/>
  <c r="G47" i="21"/>
  <c r="G39" i="21"/>
  <c r="G23" i="21"/>
  <c r="G7" i="21"/>
  <c r="F47" i="21"/>
  <c r="E47" i="21"/>
  <c r="D47" i="21"/>
  <c r="C47" i="21"/>
  <c r="B47" i="21"/>
  <c r="I47" i="21" s="1"/>
  <c r="Q46" i="21"/>
  <c r="P46" i="21"/>
  <c r="Q45" i="21"/>
  <c r="P45" i="21"/>
  <c r="Q43" i="21"/>
  <c r="F39" i="21"/>
  <c r="E39" i="21"/>
  <c r="D39" i="21"/>
  <c r="C39" i="21"/>
  <c r="B39" i="21"/>
  <c r="I39" i="21" s="1"/>
  <c r="F23" i="21"/>
  <c r="E23" i="21"/>
  <c r="D23" i="21"/>
  <c r="C23" i="21"/>
  <c r="B23" i="21"/>
  <c r="I23" i="21" s="1"/>
  <c r="F7" i="21"/>
  <c r="E7" i="21"/>
  <c r="D7" i="21"/>
  <c r="C7" i="21"/>
  <c r="B7" i="21"/>
  <c r="I7" i="21" s="1"/>
  <c r="I175" i="19"/>
  <c r="I177" i="19" s="1"/>
  <c r="H175" i="19"/>
  <c r="H177" i="19" s="1"/>
  <c r="M175" i="19"/>
  <c r="M177" i="19" s="1"/>
  <c r="L175" i="19"/>
  <c r="L177" i="19" s="1"/>
  <c r="E175" i="19"/>
  <c r="E177" i="19" s="1"/>
  <c r="D175" i="19"/>
  <c r="D177" i="19" s="1"/>
  <c r="S38" i="21"/>
  <c r="Q38" i="21"/>
  <c r="P38" i="21"/>
  <c r="S37" i="21"/>
  <c r="Q37" i="21"/>
  <c r="P37" i="21"/>
  <c r="S35" i="21"/>
  <c r="Q35" i="21"/>
  <c r="P35" i="21"/>
  <c r="Q22" i="21"/>
  <c r="P22" i="21"/>
  <c r="S21" i="21"/>
  <c r="Q21" i="21"/>
  <c r="P21" i="21"/>
  <c r="S19" i="21"/>
  <c r="Q19" i="21"/>
  <c r="P19" i="21"/>
  <c r="S6" i="21"/>
  <c r="S3" i="21"/>
  <c r="Q6" i="21"/>
  <c r="P6" i="21"/>
  <c r="Q5" i="21"/>
  <c r="P5" i="21"/>
  <c r="P3" i="21"/>
  <c r="O9" i="18"/>
  <c r="O17" i="18" s="1"/>
  <c r="C29" i="18"/>
  <c r="N27" i="19"/>
  <c r="N29" i="19" s="1"/>
  <c r="M27" i="19"/>
  <c r="M29" i="19" s="1"/>
  <c r="L27" i="19"/>
  <c r="L29" i="19" s="1"/>
  <c r="K27" i="19"/>
  <c r="K29" i="19" s="1"/>
  <c r="J27" i="19"/>
  <c r="J29" i="19" s="1"/>
  <c r="I27" i="19"/>
  <c r="I29" i="19" s="1"/>
  <c r="H27" i="19"/>
  <c r="H29" i="19" s="1"/>
  <c r="G27" i="19"/>
  <c r="G29" i="19" s="1"/>
  <c r="F27" i="19"/>
  <c r="F29" i="19" s="1"/>
  <c r="E27" i="19"/>
  <c r="E29" i="19" s="1"/>
  <c r="D27" i="19"/>
  <c r="D29" i="19" s="1"/>
  <c r="C27" i="19"/>
  <c r="C29" i="19" s="1"/>
  <c r="Y13" i="18"/>
  <c r="Y15" i="18" s="1"/>
  <c r="Y6" i="18"/>
  <c r="Y8" i="18" s="1"/>
  <c r="K175" i="19"/>
  <c r="K177" i="19" s="1"/>
  <c r="J175" i="19"/>
  <c r="J177" i="19" s="1"/>
  <c r="C175" i="19"/>
  <c r="C177" i="19" s="1"/>
  <c r="N64" i="19"/>
  <c r="N66" i="19" s="1"/>
  <c r="M64" i="19"/>
  <c r="M66" i="19" s="1"/>
  <c r="L64" i="19"/>
  <c r="L66" i="19" s="1"/>
  <c r="K64" i="19"/>
  <c r="K66" i="19" s="1"/>
  <c r="J64" i="19"/>
  <c r="J66" i="19" s="1"/>
  <c r="I64" i="19"/>
  <c r="I66" i="19" s="1"/>
  <c r="H64" i="19"/>
  <c r="H66" i="19" s="1"/>
  <c r="G64" i="19"/>
  <c r="G66" i="19" s="1"/>
  <c r="F64" i="19"/>
  <c r="F66" i="19" s="1"/>
  <c r="E64" i="19"/>
  <c r="E66" i="19" s="1"/>
  <c r="D64" i="19"/>
  <c r="D66" i="19" s="1"/>
  <c r="C64" i="19"/>
  <c r="C66" i="19" s="1"/>
  <c r="C16" i="18"/>
  <c r="AJ174" i="19" l="1"/>
  <c r="AB174" i="19"/>
  <c r="AF173" i="19"/>
  <c r="AJ172" i="19"/>
  <c r="AB172" i="19"/>
  <c r="AF171" i="19"/>
  <c r="AJ170" i="19"/>
  <c r="AB170" i="19"/>
  <c r="AF169" i="19"/>
  <c r="AJ168" i="19"/>
  <c r="AB168" i="19"/>
  <c r="AF167" i="19"/>
  <c r="AJ166" i="19"/>
  <c r="AB166" i="19"/>
  <c r="AF165" i="19"/>
  <c r="AJ164" i="19"/>
  <c r="AB164" i="19"/>
  <c r="AF163" i="19"/>
  <c r="AJ162" i="19"/>
  <c r="AB162" i="19"/>
  <c r="AF161" i="19"/>
  <c r="AJ160" i="19"/>
  <c r="AB160" i="19"/>
  <c r="AF159" i="19"/>
  <c r="AJ158" i="19"/>
  <c r="AB158" i="19"/>
  <c r="AF157" i="19"/>
  <c r="AJ156" i="19"/>
  <c r="AB156" i="19"/>
  <c r="AF155" i="19"/>
  <c r="AJ154" i="19"/>
  <c r="AB154" i="19"/>
  <c r="AF153" i="19"/>
  <c r="AJ152" i="19"/>
  <c r="AB152" i="19"/>
  <c r="AF151" i="19"/>
  <c r="AI174" i="19"/>
  <c r="AA174" i="19"/>
  <c r="AE173" i="19"/>
  <c r="AI172" i="19"/>
  <c r="AA172" i="19"/>
  <c r="AE171" i="19"/>
  <c r="AI170" i="19"/>
  <c r="AA170" i="19"/>
  <c r="AE169" i="19"/>
  <c r="AI168" i="19"/>
  <c r="AA168" i="19"/>
  <c r="AE167" i="19"/>
  <c r="AI166" i="19"/>
  <c r="AA166" i="19"/>
  <c r="AE165" i="19"/>
  <c r="AI164" i="19"/>
  <c r="AA164" i="19"/>
  <c r="AE163" i="19"/>
  <c r="AI162" i="19"/>
  <c r="AA162" i="19"/>
  <c r="AE161" i="19"/>
  <c r="AI160" i="19"/>
  <c r="AA160" i="19"/>
  <c r="AE159" i="19"/>
  <c r="AI158" i="19"/>
  <c r="AA158" i="19"/>
  <c r="AE157" i="19"/>
  <c r="AI156" i="19"/>
  <c r="AA156" i="19"/>
  <c r="AE155" i="19"/>
  <c r="AI154" i="19"/>
  <c r="AA154" i="19"/>
  <c r="AE153" i="19"/>
  <c r="AI152" i="19"/>
  <c r="AA152" i="19"/>
  <c r="AE151" i="19"/>
  <c r="AH174" i="19"/>
  <c r="Z174" i="19"/>
  <c r="AD173" i="19"/>
  <c r="AH172" i="19"/>
  <c r="Z172" i="19"/>
  <c r="AD171" i="19"/>
  <c r="AH170" i="19"/>
  <c r="Z170" i="19"/>
  <c r="AD169" i="19"/>
  <c r="AH168" i="19"/>
  <c r="Z168" i="19"/>
  <c r="AD167" i="19"/>
  <c r="AH166" i="19"/>
  <c r="Z166" i="19"/>
  <c r="AD165" i="19"/>
  <c r="AH164" i="19"/>
  <c r="Z164" i="19"/>
  <c r="AD163" i="19"/>
  <c r="AH162" i="19"/>
  <c r="Z162" i="19"/>
  <c r="AD161" i="19"/>
  <c r="AH160" i="19"/>
  <c r="Z160" i="19"/>
  <c r="AD159" i="19"/>
  <c r="AH158" i="19"/>
  <c r="Z158" i="19"/>
  <c r="AD157" i="19"/>
  <c r="AH156" i="19"/>
  <c r="Z156" i="19"/>
  <c r="AD155" i="19"/>
  <c r="AH154" i="19"/>
  <c r="Z154" i="19"/>
  <c r="AD153" i="19"/>
  <c r="AH152" i="19"/>
  <c r="Z152" i="19"/>
  <c r="AD151" i="19"/>
  <c r="AE174" i="19"/>
  <c r="AI173" i="19"/>
  <c r="AA173" i="19"/>
  <c r="AE172" i="19"/>
  <c r="AI171" i="19"/>
  <c r="AA171" i="19"/>
  <c r="AE170" i="19"/>
  <c r="AI169" i="19"/>
  <c r="AA169" i="19"/>
  <c r="AE168" i="19"/>
  <c r="AI167" i="19"/>
  <c r="AA167" i="19"/>
  <c r="AE166" i="19"/>
  <c r="AI165" i="19"/>
  <c r="AG174" i="19"/>
  <c r="AC173" i="19"/>
  <c r="Y172" i="19"/>
  <c r="AG170" i="19"/>
  <c r="AC169" i="19"/>
  <c r="Y168" i="19"/>
  <c r="AG166" i="19"/>
  <c r="AC165" i="19"/>
  <c r="AD164" i="19"/>
  <c r="AB163" i="19"/>
  <c r="AC162" i="19"/>
  <c r="AA161" i="19"/>
  <c r="Y160" i="19"/>
  <c r="Z159" i="19"/>
  <c r="AJ157" i="19"/>
  <c r="Y157" i="19"/>
  <c r="AI155" i="19"/>
  <c r="AG154" i="19"/>
  <c r="AH153" i="19"/>
  <c r="AF152" i="19"/>
  <c r="AG151" i="19"/>
  <c r="AC174" i="19"/>
  <c r="Y173" i="19"/>
  <c r="AG171" i="19"/>
  <c r="AC170" i="19"/>
  <c r="Y169" i="19"/>
  <c r="AG167" i="19"/>
  <c r="AC166" i="19"/>
  <c r="Z165" i="19"/>
  <c r="AJ163" i="19"/>
  <c r="Y163" i="19"/>
  <c r="AI161" i="19"/>
  <c r="AG160" i="19"/>
  <c r="AH159" i="19"/>
  <c r="AF158" i="19"/>
  <c r="AG157" i="19"/>
  <c r="AE156" i="19"/>
  <c r="AC155" i="19"/>
  <c r="AD154" i="19"/>
  <c r="AB153" i="19"/>
  <c r="AC152" i="19"/>
  <c r="AA151" i="19"/>
  <c r="Y174" i="19"/>
  <c r="Y170" i="19"/>
  <c r="AG168" i="19"/>
  <c r="AC167" i="19"/>
  <c r="Y166" i="19"/>
  <c r="Y165" i="19"/>
  <c r="AI163" i="19"/>
  <c r="AG162" i="19"/>
  <c r="AH161" i="19"/>
  <c r="AF160" i="19"/>
  <c r="AG159" i="19"/>
  <c r="AE158" i="19"/>
  <c r="AB155" i="19"/>
  <c r="AC154" i="19"/>
  <c r="AA153" i="19"/>
  <c r="Z151" i="19"/>
  <c r="AF174" i="19"/>
  <c r="AB173" i="19"/>
  <c r="AJ171" i="19"/>
  <c r="AF170" i="19"/>
  <c r="AB169" i="19"/>
  <c r="AJ167" i="19"/>
  <c r="AF166" i="19"/>
  <c r="AB165" i="19"/>
  <c r="AC164" i="19"/>
  <c r="AA163" i="19"/>
  <c r="Y162" i="19"/>
  <c r="Z161" i="19"/>
  <c r="AJ159" i="19"/>
  <c r="Y159" i="19"/>
  <c r="AI157" i="19"/>
  <c r="AG156" i="19"/>
  <c r="AH155" i="19"/>
  <c r="AF154" i="19"/>
  <c r="AG153" i="19"/>
  <c r="AE152" i="19"/>
  <c r="AC151" i="19"/>
  <c r="AG172" i="19"/>
  <c r="AD156" i="19"/>
  <c r="AD174" i="19"/>
  <c r="Z173" i="19"/>
  <c r="AH171" i="19"/>
  <c r="AD170" i="19"/>
  <c r="Z169" i="19"/>
  <c r="AH167" i="19"/>
  <c r="AD166" i="19"/>
  <c r="AA165" i="19"/>
  <c r="Y164" i="19"/>
  <c r="Z163" i="19"/>
  <c r="AJ161" i="19"/>
  <c r="Y161" i="19"/>
  <c r="AI159" i="19"/>
  <c r="AG158" i="19"/>
  <c r="AH157" i="19"/>
  <c r="AF156" i="19"/>
  <c r="AG155" i="19"/>
  <c r="AE154" i="19"/>
  <c r="AC153" i="19"/>
  <c r="AD152" i="19"/>
  <c r="AB151" i="19"/>
  <c r="AC171" i="19"/>
  <c r="AC157" i="19"/>
  <c r="Y152" i="19"/>
  <c r="AH173" i="19"/>
  <c r="AD172" i="19"/>
  <c r="Z171" i="19"/>
  <c r="AH169" i="19"/>
  <c r="AD168" i="19"/>
  <c r="Z167" i="19"/>
  <c r="AH165" i="19"/>
  <c r="AF164" i="19"/>
  <c r="AG163" i="19"/>
  <c r="AE162" i="19"/>
  <c r="AC161" i="19"/>
  <c r="AD160" i="19"/>
  <c r="AB159" i="19"/>
  <c r="AC158" i="19"/>
  <c r="AA157" i="19"/>
  <c r="Y156" i="19"/>
  <c r="Z155" i="19"/>
  <c r="AJ153" i="19"/>
  <c r="Y153" i="19"/>
  <c r="AI151" i="19"/>
  <c r="AG173" i="19"/>
  <c r="AC172" i="19"/>
  <c r="Y171" i="19"/>
  <c r="AG169" i="19"/>
  <c r="AC168" i="19"/>
  <c r="Y167" i="19"/>
  <c r="AG165" i="19"/>
  <c r="AE164" i="19"/>
  <c r="AJ173" i="19"/>
  <c r="AH163" i="19"/>
  <c r="AC159" i="19"/>
  <c r="AA155" i="19"/>
  <c r="Y151" i="19"/>
  <c r="AJ169" i="19"/>
  <c r="Y158" i="19"/>
  <c r="AI153" i="19"/>
  <c r="AB157" i="19"/>
  <c r="AB181" i="19" s="1"/>
  <c r="Z157" i="19"/>
  <c r="AC160" i="19"/>
  <c r="AF172" i="19"/>
  <c r="AC163" i="19"/>
  <c r="AA159" i="19"/>
  <c r="Y155" i="19"/>
  <c r="AG161" i="19"/>
  <c r="AB167" i="19"/>
  <c r="AG152" i="19"/>
  <c r="AG164" i="19"/>
  <c r="AB171" i="19"/>
  <c r="AF162" i="19"/>
  <c r="AD158" i="19"/>
  <c r="Y154" i="19"/>
  <c r="AD162" i="19"/>
  <c r="AF168" i="19"/>
  <c r="Z153" i="19"/>
  <c r="AB161" i="19"/>
  <c r="AJ155" i="19"/>
  <c r="AJ165" i="19"/>
  <c r="AE160" i="19"/>
  <c r="AC156" i="19"/>
  <c r="AJ151" i="19"/>
  <c r="AH151" i="19"/>
  <c r="AG63" i="19"/>
  <c r="AW26" i="19" s="1"/>
  <c r="Y63" i="19"/>
  <c r="AC62" i="19"/>
  <c r="AG61" i="19"/>
  <c r="AW24" i="19" s="1"/>
  <c r="Y61" i="19"/>
  <c r="AO24" i="19" s="1"/>
  <c r="AF63" i="19"/>
  <c r="AV26" i="19" s="1"/>
  <c r="AI62" i="19"/>
  <c r="Z62" i="19"/>
  <c r="AC61" i="19"/>
  <c r="AS24" i="19" s="1"/>
  <c r="AF60" i="19"/>
  <c r="AJ59" i="19"/>
  <c r="AB59" i="19"/>
  <c r="AF58" i="19"/>
  <c r="AJ57" i="19"/>
  <c r="AB57" i="19"/>
  <c r="AF56" i="19"/>
  <c r="AJ55" i="19"/>
  <c r="AB55" i="19"/>
  <c r="AF54" i="19"/>
  <c r="AJ53" i="19"/>
  <c r="AB53" i="19"/>
  <c r="AF52" i="19"/>
  <c r="AV15" i="19" s="1"/>
  <c r="AJ51" i="19"/>
  <c r="AZ14" i="19" s="1"/>
  <c r="AB51" i="19"/>
  <c r="AF50" i="19"/>
  <c r="AJ49" i="19"/>
  <c r="AB49" i="19"/>
  <c r="AF48" i="19"/>
  <c r="AJ47" i="19"/>
  <c r="AB47" i="19"/>
  <c r="AR10" i="19" s="1"/>
  <c r="AF46" i="19"/>
  <c r="AJ45" i="19"/>
  <c r="AB45" i="19"/>
  <c r="AF44" i="19"/>
  <c r="AJ43" i="19"/>
  <c r="AB43" i="19"/>
  <c r="AF42" i="19"/>
  <c r="AJ41" i="19"/>
  <c r="AZ4" i="19" s="1"/>
  <c r="AB41" i="19"/>
  <c r="AR4" i="19" s="1"/>
  <c r="AF40" i="19"/>
  <c r="AD63" i="19"/>
  <c r="AH63" i="19"/>
  <c r="AJ62" i="19"/>
  <c r="Z63" i="19"/>
  <c r="AP26" i="19" s="1"/>
  <c r="Y62" i="19"/>
  <c r="AA61" i="19"/>
  <c r="AC60" i="19"/>
  <c r="AS23" i="19" s="1"/>
  <c r="AF59" i="19"/>
  <c r="AV22" i="19" s="1"/>
  <c r="AI58" i="19"/>
  <c r="Z58" i="19"/>
  <c r="AC57" i="19"/>
  <c r="AE56" i="19"/>
  <c r="AH55" i="19"/>
  <c r="AX18" i="19" s="1"/>
  <c r="Y55" i="19"/>
  <c r="AB54" i="19"/>
  <c r="AE53" i="19"/>
  <c r="AH52" i="19"/>
  <c r="AX15" i="19" s="1"/>
  <c r="Y52" i="19"/>
  <c r="AA51" i="19"/>
  <c r="AD50" i="19"/>
  <c r="AG49" i="19"/>
  <c r="AJ48" i="19"/>
  <c r="AA48" i="19"/>
  <c r="AD47" i="19"/>
  <c r="AG46" i="19"/>
  <c r="AI45" i="19"/>
  <c r="Z45" i="19"/>
  <c r="AC44" i="19"/>
  <c r="AF43" i="19"/>
  <c r="AI42" i="19"/>
  <c r="Z42" i="19"/>
  <c r="AC41" i="19"/>
  <c r="AE40" i="19"/>
  <c r="AH62" i="19"/>
  <c r="AJ61" i="19"/>
  <c r="Z61" i="19"/>
  <c r="AB60" i="19"/>
  <c r="AE59" i="19"/>
  <c r="AH58" i="19"/>
  <c r="AX21" i="19" s="1"/>
  <c r="Y58" i="19"/>
  <c r="AA57" i="19"/>
  <c r="AD56" i="19"/>
  <c r="AG55" i="19"/>
  <c r="AW18" i="19" s="1"/>
  <c r="AJ54" i="19"/>
  <c r="AZ17" i="19" s="1"/>
  <c r="AA54" i="19"/>
  <c r="AD53" i="19"/>
  <c r="AG52" i="19"/>
  <c r="AI51" i="19"/>
  <c r="Z51" i="19"/>
  <c r="AC50" i="19"/>
  <c r="AF49" i="19"/>
  <c r="AI48" i="19"/>
  <c r="Z48" i="19"/>
  <c r="AC47" i="19"/>
  <c r="AE46" i="19"/>
  <c r="AH45" i="19"/>
  <c r="Y45" i="19"/>
  <c r="AO8" i="19" s="1"/>
  <c r="AB44" i="19"/>
  <c r="AE43" i="19"/>
  <c r="AH42" i="19"/>
  <c r="Y42" i="19"/>
  <c r="AA41" i="19"/>
  <c r="AD40" i="19"/>
  <c r="AJ63" i="19"/>
  <c r="AZ26" i="19" s="1"/>
  <c r="AG62" i="19"/>
  <c r="AI61" i="19"/>
  <c r="AJ60" i="19"/>
  <c r="AA60" i="19"/>
  <c r="AQ23" i="19" s="1"/>
  <c r="AD59" i="19"/>
  <c r="AG58" i="19"/>
  <c r="AI57" i="19"/>
  <c r="Z57" i="19"/>
  <c r="AC56" i="19"/>
  <c r="AF55" i="19"/>
  <c r="AI54" i="19"/>
  <c r="AY17" i="19" s="1"/>
  <c r="Z54" i="19"/>
  <c r="AC53" i="19"/>
  <c r="AS16" i="19" s="1"/>
  <c r="AE52" i="19"/>
  <c r="AU15" i="19" s="1"/>
  <c r="AH51" i="19"/>
  <c r="AX14" i="19" s="1"/>
  <c r="Y51" i="19"/>
  <c r="AB50" i="19"/>
  <c r="AE49" i="19"/>
  <c r="AH48" i="19"/>
  <c r="Y48" i="19"/>
  <c r="AO11" i="19" s="1"/>
  <c r="AA47" i="19"/>
  <c r="AD46" i="19"/>
  <c r="AG45" i="19"/>
  <c r="AJ44" i="19"/>
  <c r="AZ7" i="19" s="1"/>
  <c r="AA44" i="19"/>
  <c r="AQ7" i="19" s="1"/>
  <c r="AD43" i="19"/>
  <c r="AG42" i="19"/>
  <c r="AI41" i="19"/>
  <c r="Z41" i="19"/>
  <c r="AC40" i="19"/>
  <c r="AA63" i="19"/>
  <c r="AA62" i="19"/>
  <c r="AB61" i="19"/>
  <c r="AD60" i="19"/>
  <c r="AG59" i="19"/>
  <c r="AJ58" i="19"/>
  <c r="AA58" i="19"/>
  <c r="AQ21" i="19" s="1"/>
  <c r="AD57" i="19"/>
  <c r="AG56" i="19"/>
  <c r="AI55" i="19"/>
  <c r="AY18" i="19" s="1"/>
  <c r="Z55" i="19"/>
  <c r="AC54" i="19"/>
  <c r="AS17" i="19" s="1"/>
  <c r="AF53" i="19"/>
  <c r="AV16" i="19" s="1"/>
  <c r="AI52" i="19"/>
  <c r="Z52" i="19"/>
  <c r="AP15" i="19" s="1"/>
  <c r="AC51" i="19"/>
  <c r="AS14" i="19" s="1"/>
  <c r="AE50" i="19"/>
  <c r="AU13" i="19" s="1"/>
  <c r="AH49" i="19"/>
  <c r="Y49" i="19"/>
  <c r="AB48" i="19"/>
  <c r="AE47" i="19"/>
  <c r="AH46" i="19"/>
  <c r="Y46" i="19"/>
  <c r="AA45" i="19"/>
  <c r="AD44" i="19"/>
  <c r="AG43" i="19"/>
  <c r="AJ42" i="19"/>
  <c r="AA42" i="19"/>
  <c r="AD41" i="19"/>
  <c r="AG40" i="19"/>
  <c r="AD62" i="19"/>
  <c r="AG60" i="19"/>
  <c r="AW23" i="19" s="1"/>
  <c r="Z59" i="19"/>
  <c r="AF57" i="19"/>
  <c r="Z56" i="19"/>
  <c r="AP19" i="19" s="1"/>
  <c r="AE54" i="19"/>
  <c r="Y53" i="19"/>
  <c r="AE51" i="19"/>
  <c r="Y50" i="19"/>
  <c r="AD48" i="19"/>
  <c r="AJ46" i="19"/>
  <c r="AD45" i="19"/>
  <c r="AT8" i="19" s="1"/>
  <c r="AI43" i="19"/>
  <c r="AY6" i="19" s="1"/>
  <c r="AC42" i="19"/>
  <c r="AI40" i="19"/>
  <c r="AJ56" i="19"/>
  <c r="AZ19" i="19" s="1"/>
  <c r="AC52" i="19"/>
  <c r="AB46" i="19"/>
  <c r="AG41" i="19"/>
  <c r="AE61" i="19"/>
  <c r="AU24" i="19" s="1"/>
  <c r="AH53" i="19"/>
  <c r="AG47" i="19"/>
  <c r="AF41" i="19"/>
  <c r="AH59" i="19"/>
  <c r="AA55" i="19"/>
  <c r="AQ18" i="19" s="1"/>
  <c r="Z49" i="19"/>
  <c r="Y43" i="19"/>
  <c r="AF62" i="19"/>
  <c r="AV25" i="19" s="1"/>
  <c r="AB56" i="19"/>
  <c r="AA50" i="19"/>
  <c r="AE42" i="19"/>
  <c r="AG57" i="19"/>
  <c r="AF51" i="19"/>
  <c r="AV14" i="19" s="1"/>
  <c r="Y47" i="19"/>
  <c r="AJ40" i="19"/>
  <c r="AB62" i="19"/>
  <c r="AE60" i="19"/>
  <c r="AU23" i="19" s="1"/>
  <c r="Y59" i="19"/>
  <c r="AE57" i="19"/>
  <c r="Y56" i="19"/>
  <c r="AD54" i="19"/>
  <c r="AJ52" i="19"/>
  <c r="AD51" i="19"/>
  <c r="AT14" i="19" s="1"/>
  <c r="AI49" i="19"/>
  <c r="AC48" i="19"/>
  <c r="AS11" i="19" s="1"/>
  <c r="AI46" i="19"/>
  <c r="AC45" i="19"/>
  <c r="AH43" i="19"/>
  <c r="AB42" i="19"/>
  <c r="AR5" i="19" s="1"/>
  <c r="AH40" i="19"/>
  <c r="AD58" i="19"/>
  <c r="AT21" i="19" s="1"/>
  <c r="AI50" i="19"/>
  <c r="AY13" i="19" s="1"/>
  <c r="AH44" i="19"/>
  <c r="AI59" i="19"/>
  <c r="AC55" i="19"/>
  <c r="AA49" i="19"/>
  <c r="Z43" i="19"/>
  <c r="AB63" i="19"/>
  <c r="AR26" i="19" s="1"/>
  <c r="AG53" i="19"/>
  <c r="AW16" i="19" s="1"/>
  <c r="Z46" i="19"/>
  <c r="AH57" i="19"/>
  <c r="AG51" i="19"/>
  <c r="Z47" i="19"/>
  <c r="AP10" i="19" s="1"/>
  <c r="Y41" i="19"/>
  <c r="AO4" i="19" s="1"/>
  <c r="AE62" i="19"/>
  <c r="AA56" i="19"/>
  <c r="Z50" i="19"/>
  <c r="Y44" i="19"/>
  <c r="AI63" i="19"/>
  <c r="AH61" i="19"/>
  <c r="Z60" i="19"/>
  <c r="AE58" i="19"/>
  <c r="Y57" i="19"/>
  <c r="AE55" i="19"/>
  <c r="Y54" i="19"/>
  <c r="AO17" i="19" s="1"/>
  <c r="AD52" i="19"/>
  <c r="AT15" i="19" s="1"/>
  <c r="AJ50" i="19"/>
  <c r="AD49" i="19"/>
  <c r="AI47" i="19"/>
  <c r="AC46" i="19"/>
  <c r="AI44" i="19"/>
  <c r="AC43" i="19"/>
  <c r="AS6" i="19" s="1"/>
  <c r="AH41" i="19"/>
  <c r="AX4" i="19" s="1"/>
  <c r="AB40" i="19"/>
  <c r="AF61" i="19"/>
  <c r="AV24" i="19" s="1"/>
  <c r="AI53" i="19"/>
  <c r="AH47" i="19"/>
  <c r="AX10" i="19" s="1"/>
  <c r="AA40" i="19"/>
  <c r="AC58" i="19"/>
  <c r="AB52" i="19"/>
  <c r="AR15" i="19" s="1"/>
  <c r="AA46" i="19"/>
  <c r="AD61" i="19"/>
  <c r="AH56" i="19"/>
  <c r="AX19" i="19" s="1"/>
  <c r="AG50" i="19"/>
  <c r="AE44" i="19"/>
  <c r="AU7" i="19" s="1"/>
  <c r="Y40" i="19"/>
  <c r="AC59" i="19"/>
  <c r="AA53" i="19"/>
  <c r="AQ16" i="19" s="1"/>
  <c r="AF45" i="19"/>
  <c r="AV8" i="19" s="1"/>
  <c r="AH60" i="19"/>
  <c r="AG54" i="19"/>
  <c r="AE48" i="19"/>
  <c r="AD42" i="19"/>
  <c r="AT5" i="19" s="1"/>
  <c r="AE63" i="19"/>
  <c r="Y60" i="19"/>
  <c r="AO23" i="19" s="1"/>
  <c r="AD55" i="19"/>
  <c r="AT18" i="19" s="1"/>
  <c r="AC49" i="19"/>
  <c r="AA43" i="19"/>
  <c r="AC63" i="19"/>
  <c r="AI56" i="19"/>
  <c r="AH50" i="19"/>
  <c r="AG44" i="19"/>
  <c r="AW7" i="19" s="1"/>
  <c r="Z40" i="19"/>
  <c r="AB58" i="19"/>
  <c r="AA52" i="19"/>
  <c r="AF47" i="19"/>
  <c r="AE41" i="19"/>
  <c r="AI60" i="19"/>
  <c r="AH54" i="19"/>
  <c r="AX17" i="19" s="1"/>
  <c r="AG48" i="19"/>
  <c r="Z44" i="19"/>
  <c r="AP7" i="19" s="1"/>
  <c r="AA59" i="19"/>
  <c r="AQ22" i="19" s="1"/>
  <c r="Z53" i="19"/>
  <c r="AP16" i="19" s="1"/>
  <c r="AE45" i="19"/>
  <c r="C7" i="18"/>
  <c r="O2" i="18"/>
  <c r="P9" i="18"/>
  <c r="P17" i="18" s="1"/>
  <c r="R7" i="21"/>
  <c r="C67" i="19"/>
  <c r="C17" i="18" s="1"/>
  <c r="C19" i="18" s="1"/>
  <c r="R47" i="21"/>
  <c r="R39" i="21"/>
  <c r="R23" i="21"/>
  <c r="Q47" i="21"/>
  <c r="T45" i="21"/>
  <c r="T46" i="21"/>
  <c r="T43" i="21"/>
  <c r="P47" i="21"/>
  <c r="T35" i="21"/>
  <c r="T3" i="21"/>
  <c r="T21" i="21"/>
  <c r="T6" i="21"/>
  <c r="S7" i="21"/>
  <c r="T22" i="21"/>
  <c r="Q7" i="21"/>
  <c r="T5" i="21"/>
  <c r="P23" i="21"/>
  <c r="Q23" i="21"/>
  <c r="P7" i="21"/>
  <c r="S23" i="21"/>
  <c r="T38" i="21"/>
  <c r="T37" i="21"/>
  <c r="Q39" i="21"/>
  <c r="S39" i="21"/>
  <c r="F175" i="19"/>
  <c r="F177" i="19" s="1"/>
  <c r="N175" i="19"/>
  <c r="N177" i="19" s="1"/>
  <c r="G175" i="19"/>
  <c r="G177" i="19" s="1"/>
  <c r="P39" i="21"/>
  <c r="T19" i="21"/>
  <c r="Q9" i="18"/>
  <c r="Q17" i="18" s="1"/>
  <c r="Y17" i="18"/>
  <c r="Y18" i="18"/>
  <c r="C30" i="19"/>
  <c r="AS4" i="19" l="1"/>
  <c r="AP5" i="19"/>
  <c r="AR21" i="19"/>
  <c r="AQ8" i="19"/>
  <c r="AT16" i="19"/>
  <c r="AQ24" i="19"/>
  <c r="AW4" i="19"/>
  <c r="AU18" i="19"/>
  <c r="AW21" i="19"/>
  <c r="AS10" i="19"/>
  <c r="AU22" i="19"/>
  <c r="AZ11" i="19"/>
  <c r="AO18" i="19"/>
  <c r="AS22" i="19"/>
  <c r="AY7" i="19"/>
  <c r="AT25" i="19"/>
  <c r="AP4" i="19"/>
  <c r="AQ17" i="19"/>
  <c r="AR23" i="19"/>
  <c r="AO25" i="19"/>
  <c r="AV5" i="19"/>
  <c r="AZ10" i="19"/>
  <c r="AR16" i="19"/>
  <c r="AV21" i="19"/>
  <c r="AY15" i="19"/>
  <c r="AY23" i="19"/>
  <c r="AY22" i="19"/>
  <c r="AW10" i="19"/>
  <c r="AU17" i="19"/>
  <c r="AQ5" i="19"/>
  <c r="AT6" i="19"/>
  <c r="AV18" i="19"/>
  <c r="AR7" i="19"/>
  <c r="AO15" i="19"/>
  <c r="AX26" i="19"/>
  <c r="AS15" i="19"/>
  <c r="AR13" i="19"/>
  <c r="AQ19" i="19"/>
  <c r="AP6" i="19"/>
  <c r="AT11" i="19"/>
  <c r="AZ15" i="19"/>
  <c r="AP11" i="19"/>
  <c r="AT22" i="19"/>
  <c r="AT17" i="19"/>
  <c r="AQ4" i="19"/>
  <c r="AO13" i="19"/>
  <c r="AY5" i="19"/>
  <c r="AS21" i="19"/>
  <c r="AU25" i="19"/>
  <c r="AU21" i="19"/>
  <c r="AU26" i="19"/>
  <c r="AQ26" i="19"/>
  <c r="AQ10" i="19"/>
  <c r="AV6" i="19"/>
  <c r="AO10" i="19"/>
  <c r="AU8" i="19"/>
  <c r="AV10" i="19"/>
  <c r="AQ6" i="19"/>
  <c r="AX23" i="19"/>
  <c r="AT24" i="19"/>
  <c r="AO7" i="19"/>
  <c r="AR25" i="19"/>
  <c r="AW6" i="19"/>
  <c r="AQ25" i="19"/>
  <c r="AO14" i="19"/>
  <c r="AX8" i="19"/>
  <c r="AY14" i="19"/>
  <c r="AO21" i="19"/>
  <c r="AT10" i="19"/>
  <c r="AU16" i="19"/>
  <c r="AZ8" i="19"/>
  <c r="AR14" i="19"/>
  <c r="AV19" i="19"/>
  <c r="AP25" i="19"/>
  <c r="AF183" i="19"/>
  <c r="AE180" i="19"/>
  <c r="AE181" i="19"/>
  <c r="AG181" i="19"/>
  <c r="AO5" i="19"/>
  <c r="AE182" i="19"/>
  <c r="AZ21" i="19"/>
  <c r="AX6" i="19"/>
  <c r="AO19" i="19"/>
  <c r="AX22" i="19"/>
  <c r="AU14" i="19"/>
  <c r="AY4" i="19"/>
  <c r="AP17" i="19"/>
  <c r="AX5" i="19"/>
  <c r="AY11" i="19"/>
  <c r="AP24" i="19"/>
  <c r="AS7" i="19"/>
  <c r="AT13" i="19"/>
  <c r="AU19" i="19"/>
  <c r="AR6" i="19"/>
  <c r="AV11" i="19"/>
  <c r="AZ16" i="19"/>
  <c r="AR22" i="19"/>
  <c r="AC183" i="19"/>
  <c r="AI183" i="19"/>
  <c r="AW11" i="19"/>
  <c r="AT4" i="19"/>
  <c r="AY19" i="19"/>
  <c r="AW13" i="19"/>
  <c r="AH180" i="19"/>
  <c r="AH175" i="19"/>
  <c r="AH177" i="19" s="1"/>
  <c r="AD183" i="19"/>
  <c r="Y183" i="19"/>
  <c r="AE175" i="19"/>
  <c r="AE177" i="19" s="1"/>
  <c r="AB180" i="19"/>
  <c r="AB175" i="19"/>
  <c r="AB177" i="19" s="1"/>
  <c r="AQ15" i="19"/>
  <c r="AP13" i="19"/>
  <c r="AO6" i="19"/>
  <c r="AP22" i="19"/>
  <c r="AT7" i="19"/>
  <c r="AW19" i="19"/>
  <c r="AW8" i="19"/>
  <c r="AW15" i="19"/>
  <c r="AQ11" i="19"/>
  <c r="AR17" i="19"/>
  <c r="AY25" i="19"/>
  <c r="AJ180" i="19"/>
  <c r="AJ175" i="19"/>
  <c r="AJ177" i="19" s="1"/>
  <c r="AI180" i="19"/>
  <c r="AI175" i="19"/>
  <c r="AI177" i="19" s="1"/>
  <c r="AD182" i="19"/>
  <c r="AG183" i="19"/>
  <c r="AG180" i="19"/>
  <c r="AG175" i="19"/>
  <c r="AG177" i="19" s="1"/>
  <c r="Y182" i="19"/>
  <c r="Z182" i="19"/>
  <c r="AA183" i="19"/>
  <c r="AJ182" i="19"/>
  <c r="AF182" i="19"/>
  <c r="AE183" i="19"/>
  <c r="AH182" i="19"/>
  <c r="AF181" i="19"/>
  <c r="Y180" i="19"/>
  <c r="Y175" i="19"/>
  <c r="Y177" i="19" s="1"/>
  <c r="AD180" i="19"/>
  <c r="AD175" i="19"/>
  <c r="AD177" i="19" s="1"/>
  <c r="AF180" i="19"/>
  <c r="AF175" i="19"/>
  <c r="AF177" i="19" s="1"/>
  <c r="AX13" i="19"/>
  <c r="AY10" i="19"/>
  <c r="AP23" i="19"/>
  <c r="AS18" i="19"/>
  <c r="AS8" i="19"/>
  <c r="AU5" i="19"/>
  <c r="AV4" i="19"/>
  <c r="AO16" i="19"/>
  <c r="AU10" i="19"/>
  <c r="AW22" i="19"/>
  <c r="AW5" i="19"/>
  <c r="AX11" i="19"/>
  <c r="AZ23" i="19"/>
  <c r="AU6" i="19"/>
  <c r="AZ24" i="19"/>
  <c r="AP8" i="19"/>
  <c r="AQ14" i="19"/>
  <c r="AZ25" i="19"/>
  <c r="AZ6" i="19"/>
  <c r="AV17" i="19"/>
  <c r="AZ22" i="19"/>
  <c r="AS25" i="19"/>
  <c r="AI181" i="19"/>
  <c r="AG182" i="19"/>
  <c r="AD181" i="19"/>
  <c r="Z183" i="19"/>
  <c r="AA182" i="19"/>
  <c r="Z180" i="19"/>
  <c r="Z175" i="19"/>
  <c r="Z177" i="19" s="1"/>
  <c r="AA180" i="19"/>
  <c r="AA175" i="19"/>
  <c r="AA177" i="19" s="1"/>
  <c r="AU11" i="19"/>
  <c r="AY16" i="19"/>
  <c r="AX24" i="19"/>
  <c r="AW14" i="19"/>
  <c r="AO22" i="19"/>
  <c r="AQ13" i="19"/>
  <c r="AS5" i="19"/>
  <c r="AR11" i="19"/>
  <c r="AT23" i="19"/>
  <c r="AY24" i="19"/>
  <c r="AS13" i="19"/>
  <c r="AT19" i="19"/>
  <c r="AX25" i="19"/>
  <c r="AY8" i="19"/>
  <c r="AP21" i="19"/>
  <c r="AV7" i="19"/>
  <c r="AR18" i="19"/>
  <c r="AV23" i="19"/>
  <c r="AO26" i="19"/>
  <c r="AB182" i="19"/>
  <c r="AC182" i="19"/>
  <c r="AA181" i="19"/>
  <c r="AC181" i="19"/>
  <c r="AH181" i="19"/>
  <c r="AI182" i="19"/>
  <c r="Y181" i="19"/>
  <c r="AH183" i="19"/>
  <c r="AJ183" i="19"/>
  <c r="AU4" i="19"/>
  <c r="AS26" i="19"/>
  <c r="AW17" i="19"/>
  <c r="AZ13" i="19"/>
  <c r="AY26" i="19"/>
  <c r="AX7" i="19"/>
  <c r="AR19" i="19"/>
  <c r="AX16" i="19"/>
  <c r="AZ5" i="19"/>
  <c r="AP18" i="19"/>
  <c r="AR24" i="19"/>
  <c r="AS19" i="19"/>
  <c r="AW25" i="19"/>
  <c r="AP14" i="19"/>
  <c r="AY21" i="19"/>
  <c r="AT26" i="19"/>
  <c r="AR8" i="19"/>
  <c r="AV13" i="19"/>
  <c r="AZ18" i="19"/>
  <c r="Z181" i="19"/>
  <c r="AC180" i="19"/>
  <c r="AC175" i="19"/>
  <c r="AC177" i="19" s="1"/>
  <c r="AB183" i="19"/>
  <c r="AJ181" i="19"/>
  <c r="AQ9" i="19"/>
  <c r="AA70" i="19"/>
  <c r="AJ70" i="19"/>
  <c r="AZ9" i="19"/>
  <c r="AZ33" i="19" s="1"/>
  <c r="AT3" i="19"/>
  <c r="AD69" i="19"/>
  <c r="AD64" i="19"/>
  <c r="AD66" i="19" s="1"/>
  <c r="Z69" i="19"/>
  <c r="AP3" i="19"/>
  <c r="Z64" i="19"/>
  <c r="Z66" i="19" s="1"/>
  <c r="AB69" i="19"/>
  <c r="AR3" i="19"/>
  <c r="AB64" i="19"/>
  <c r="AB66" i="19" s="1"/>
  <c r="Z70" i="19"/>
  <c r="AP9" i="19"/>
  <c r="AP33" i="19" s="1"/>
  <c r="AY12" i="19"/>
  <c r="AI71" i="19"/>
  <c r="AF72" i="19"/>
  <c r="AV20" i="19"/>
  <c r="AH71" i="19"/>
  <c r="AX12" i="19"/>
  <c r="AP20" i="19"/>
  <c r="Z72" i="19"/>
  <c r="AF69" i="19"/>
  <c r="AV3" i="19"/>
  <c r="AF64" i="19"/>
  <c r="AF66" i="19" s="1"/>
  <c r="AF70" i="19"/>
  <c r="AV9" i="19"/>
  <c r="AR20" i="19"/>
  <c r="AB72" i="19"/>
  <c r="AJ69" i="19"/>
  <c r="AZ3" i="19"/>
  <c r="AJ64" i="19"/>
  <c r="AJ66" i="19" s="1"/>
  <c r="AY20" i="19"/>
  <c r="AI72" i="19"/>
  <c r="AE70" i="19"/>
  <c r="AU9" i="19"/>
  <c r="AH69" i="19"/>
  <c r="AX3" i="19"/>
  <c r="AH64" i="19"/>
  <c r="AH66" i="19" s="1"/>
  <c r="AP12" i="19"/>
  <c r="Z71" i="19"/>
  <c r="AB70" i="19"/>
  <c r="AR9" i="19"/>
  <c r="AD72" i="19"/>
  <c r="AT20" i="19"/>
  <c r="AS3" i="19"/>
  <c r="AC69" i="19"/>
  <c r="AC64" i="19"/>
  <c r="AC66" i="19" s="1"/>
  <c r="AD70" i="19"/>
  <c r="AT9" i="19"/>
  <c r="AJ72" i="19"/>
  <c r="AZ20" i="19"/>
  <c r="AG71" i="19"/>
  <c r="AW12" i="19"/>
  <c r="AC71" i="19"/>
  <c r="AS12" i="19"/>
  <c r="AE72" i="19"/>
  <c r="AU20" i="19"/>
  <c r="AY3" i="19"/>
  <c r="AI69" i="19"/>
  <c r="AI64" i="19"/>
  <c r="AI66" i="19" s="1"/>
  <c r="AF71" i="19"/>
  <c r="AV12" i="19"/>
  <c r="AC72" i="19"/>
  <c r="AS20" i="19"/>
  <c r="AB71" i="19"/>
  <c r="AR12" i="19"/>
  <c r="Y69" i="19"/>
  <c r="AO3" i="19"/>
  <c r="Y64" i="19"/>
  <c r="Y66" i="19" s="1"/>
  <c r="AS9" i="19"/>
  <c r="AS33" i="19" s="1"/>
  <c r="AC70" i="19"/>
  <c r="AG69" i="19"/>
  <c r="AW3" i="19"/>
  <c r="AG64" i="19"/>
  <c r="AG66" i="19" s="1"/>
  <c r="AH70" i="19"/>
  <c r="AX9" i="19"/>
  <c r="AD71" i="19"/>
  <c r="AT12" i="19"/>
  <c r="AI70" i="19"/>
  <c r="AY9" i="19"/>
  <c r="AE71" i="19"/>
  <c r="AU12" i="19"/>
  <c r="AZ12" i="19"/>
  <c r="AJ71" i="19"/>
  <c r="AO20" i="19"/>
  <c r="Y72" i="19"/>
  <c r="Y70" i="19"/>
  <c r="AO9" i="19"/>
  <c r="AA69" i="19"/>
  <c r="AQ3" i="19"/>
  <c r="AA64" i="19"/>
  <c r="AA66" i="19" s="1"/>
  <c r="AA71" i="19"/>
  <c r="AQ12" i="19"/>
  <c r="AW20" i="19"/>
  <c r="AG72" i="19"/>
  <c r="AH72" i="19"/>
  <c r="AX20" i="19"/>
  <c r="AO12" i="19"/>
  <c r="Y71" i="19"/>
  <c r="AQ20" i="19"/>
  <c r="AA72" i="19"/>
  <c r="AE69" i="19"/>
  <c r="AU3" i="19"/>
  <c r="AE64" i="19"/>
  <c r="AE66" i="19" s="1"/>
  <c r="AG70" i="19"/>
  <c r="AW9" i="19"/>
  <c r="P24" i="21"/>
  <c r="P8" i="21"/>
  <c r="P48" i="21"/>
  <c r="C51" i="18"/>
  <c r="P40" i="21"/>
  <c r="C178" i="19"/>
  <c r="C30" i="18" s="1"/>
  <c r="D10" i="18"/>
  <c r="D9" i="18"/>
  <c r="D8" i="18"/>
  <c r="G24" i="18"/>
  <c r="G23" i="18"/>
  <c r="G21" i="18"/>
  <c r="G22" i="18"/>
  <c r="J21" i="18"/>
  <c r="Z18" i="18"/>
  <c r="T47" i="21"/>
  <c r="T48" i="21" s="1"/>
  <c r="T23" i="21"/>
  <c r="T24" i="21" s="1"/>
  <c r="T7" i="21"/>
  <c r="T8" i="21" s="1"/>
  <c r="T39" i="21"/>
  <c r="T40" i="21" s="1"/>
  <c r="AT33" i="19" l="1"/>
  <c r="AT34" i="19"/>
  <c r="AU35" i="19"/>
  <c r="AQ35" i="19"/>
  <c r="AQ99" i="19" s="1"/>
  <c r="AO33" i="19"/>
  <c r="AO83" i="19" s="1"/>
  <c r="AY33" i="19"/>
  <c r="AY83" i="19" s="1"/>
  <c r="AW33" i="19"/>
  <c r="AW84" i="19" s="1"/>
  <c r="AU33" i="19"/>
  <c r="AU85" i="19" s="1"/>
  <c r="AX34" i="19"/>
  <c r="AX49" i="19" s="1"/>
  <c r="AV33" i="19"/>
  <c r="AV84" i="19" s="1"/>
  <c r="AU34" i="19"/>
  <c r="AU88" i="19" s="1"/>
  <c r="AV35" i="19"/>
  <c r="AV98" i="19" s="1"/>
  <c r="AY34" i="19"/>
  <c r="AY89" i="19" s="1"/>
  <c r="AX35" i="19"/>
  <c r="AX97" i="19" s="1"/>
  <c r="AO34" i="19"/>
  <c r="AO91" i="19" s="1"/>
  <c r="AR34" i="19"/>
  <c r="AR50" i="19" s="1"/>
  <c r="AZ34" i="19"/>
  <c r="AZ51" i="19" s="1"/>
  <c r="AZ35" i="19"/>
  <c r="AZ61" i="19" s="1"/>
  <c r="AR35" i="19"/>
  <c r="AR99" i="19" s="1"/>
  <c r="AS34" i="19"/>
  <c r="AS92" i="19" s="1"/>
  <c r="AP34" i="19"/>
  <c r="AP55" i="19" s="1"/>
  <c r="AV32" i="19"/>
  <c r="AV78" i="19" s="1"/>
  <c r="AQ33" i="19"/>
  <c r="AQ85" i="19" s="1"/>
  <c r="C36" i="18"/>
  <c r="P172" i="19"/>
  <c r="Y178" i="19"/>
  <c r="C37" i="18"/>
  <c r="Q14" i="18" s="1"/>
  <c r="Q22" i="18" s="1"/>
  <c r="Q33" i="18" s="1"/>
  <c r="AW35" i="19"/>
  <c r="AW97" i="19" s="1"/>
  <c r="AR33" i="19"/>
  <c r="AR47" i="19" s="1"/>
  <c r="C34" i="18"/>
  <c r="Q11" i="18" s="1"/>
  <c r="Q19" i="18" s="1"/>
  <c r="AQ34" i="19"/>
  <c r="AQ53" i="19" s="1"/>
  <c r="AO35" i="19"/>
  <c r="AO98" i="19" s="1"/>
  <c r="AW34" i="19"/>
  <c r="AW52" i="19" s="1"/>
  <c r="AS35" i="19"/>
  <c r="AS96" i="19" s="1"/>
  <c r="AY35" i="19"/>
  <c r="AY61" i="19" s="1"/>
  <c r="AX33" i="19"/>
  <c r="AX46" i="19" s="1"/>
  <c r="AT35" i="19"/>
  <c r="AT57" i="19" s="1"/>
  <c r="AP35" i="19"/>
  <c r="AP57" i="19" s="1"/>
  <c r="C35" i="18"/>
  <c r="Q12" i="18" s="1"/>
  <c r="Q20" i="18" s="1"/>
  <c r="Q31" i="18" s="1"/>
  <c r="C24" i="18"/>
  <c r="C21" i="18"/>
  <c r="D21" i="18" s="1"/>
  <c r="C23" i="18"/>
  <c r="AT53" i="19"/>
  <c r="AT50" i="19"/>
  <c r="AT52" i="19"/>
  <c r="AT51" i="19"/>
  <c r="AT86" i="19"/>
  <c r="AT93" i="19"/>
  <c r="AT54" i="19"/>
  <c r="AT92" i="19"/>
  <c r="AT56" i="19"/>
  <c r="AT87" i="19"/>
  <c r="AT90" i="19"/>
  <c r="AT89" i="19"/>
  <c r="AT55" i="19"/>
  <c r="AT49" i="19"/>
  <c r="AT91" i="19"/>
  <c r="AT88" i="19"/>
  <c r="AS48" i="19"/>
  <c r="AS47" i="19"/>
  <c r="AS84" i="19"/>
  <c r="AS46" i="19"/>
  <c r="AS85" i="19"/>
  <c r="AS83" i="19"/>
  <c r="AV27" i="19"/>
  <c r="AV29" i="19" s="1"/>
  <c r="AV34" i="19"/>
  <c r="AZ27" i="19"/>
  <c r="AZ29" i="19" s="1"/>
  <c r="AZ32" i="19"/>
  <c r="P61" i="19"/>
  <c r="Y67" i="19"/>
  <c r="AS27" i="19"/>
  <c r="AS29" i="19" s="1"/>
  <c r="AS32" i="19"/>
  <c r="AX27" i="19"/>
  <c r="AX29" i="19" s="1"/>
  <c r="AX32" i="19"/>
  <c r="AP46" i="19"/>
  <c r="AP48" i="19"/>
  <c r="AP85" i="19"/>
  <c r="AP84" i="19"/>
  <c r="AP83" i="19"/>
  <c r="AP47" i="19"/>
  <c r="AO32" i="19"/>
  <c r="AO27" i="19"/>
  <c r="AO29" i="19" s="1"/>
  <c r="AQ27" i="19"/>
  <c r="AQ29" i="19" s="1"/>
  <c r="AQ32" i="19"/>
  <c r="AY27" i="19"/>
  <c r="AY29" i="19" s="1"/>
  <c r="AY32" i="19"/>
  <c r="AR27" i="19"/>
  <c r="AR29" i="19" s="1"/>
  <c r="AR32" i="19"/>
  <c r="AZ48" i="19"/>
  <c r="AZ83" i="19"/>
  <c r="AZ47" i="19"/>
  <c r="AZ84" i="19"/>
  <c r="AZ46" i="19"/>
  <c r="AZ85" i="19"/>
  <c r="AW32" i="19"/>
  <c r="AW27" i="19"/>
  <c r="AW29" i="19" s="1"/>
  <c r="AU58" i="19"/>
  <c r="AU63" i="19"/>
  <c r="AU100" i="19"/>
  <c r="AU98" i="19"/>
  <c r="AU96" i="19"/>
  <c r="AU94" i="19"/>
  <c r="AU57" i="19"/>
  <c r="AU60" i="19"/>
  <c r="AU62" i="19"/>
  <c r="AU97" i="19"/>
  <c r="AU99" i="19"/>
  <c r="AU95" i="19"/>
  <c r="AU61" i="19"/>
  <c r="AU59" i="19"/>
  <c r="AT46" i="19"/>
  <c r="AT47" i="19"/>
  <c r="AT85" i="19"/>
  <c r="AT84" i="19"/>
  <c r="AT48" i="19"/>
  <c r="AT83" i="19"/>
  <c r="AT32" i="19"/>
  <c r="AT27" i="19"/>
  <c r="AT29" i="19" s="1"/>
  <c r="AU27" i="19"/>
  <c r="AU29" i="19" s="1"/>
  <c r="AU32" i="19"/>
  <c r="C22" i="18"/>
  <c r="P12" i="18" s="1"/>
  <c r="AP32" i="19"/>
  <c r="AP27" i="19"/>
  <c r="AP29" i="19" s="1"/>
  <c r="O3" i="18"/>
  <c r="C32" i="18"/>
  <c r="C31" i="18"/>
  <c r="C52" i="18" s="1"/>
  <c r="C53" i="18" s="1"/>
  <c r="J23" i="18"/>
  <c r="J24" i="18"/>
  <c r="J22" i="18"/>
  <c r="D11" i="18"/>
  <c r="O14" i="18"/>
  <c r="O11" i="18"/>
  <c r="AQ58" i="19" l="1"/>
  <c r="AQ100" i="19"/>
  <c r="AQ96" i="19"/>
  <c r="AQ98" i="19"/>
  <c r="AO48" i="19"/>
  <c r="AQ60" i="19"/>
  <c r="AQ61" i="19"/>
  <c r="AQ95" i="19"/>
  <c r="AO84" i="19"/>
  <c r="AO47" i="19"/>
  <c r="AO46" i="19"/>
  <c r="AQ57" i="19"/>
  <c r="AQ59" i="19"/>
  <c r="AO85" i="19"/>
  <c r="AQ94" i="19"/>
  <c r="AQ62" i="19"/>
  <c r="AQ97" i="19"/>
  <c r="AX95" i="19"/>
  <c r="AX60" i="19"/>
  <c r="AQ63" i="19"/>
  <c r="AX61" i="19"/>
  <c r="AY47" i="19"/>
  <c r="AY85" i="19"/>
  <c r="AY46" i="19"/>
  <c r="AX62" i="19"/>
  <c r="AU47" i="19"/>
  <c r="AX63" i="19"/>
  <c r="AY84" i="19"/>
  <c r="AX100" i="19"/>
  <c r="AY48" i="19"/>
  <c r="AX96" i="19"/>
  <c r="AX94" i="19"/>
  <c r="AU84" i="19"/>
  <c r="AX86" i="19"/>
  <c r="AO86" i="19"/>
  <c r="AO53" i="19"/>
  <c r="AO88" i="19"/>
  <c r="AO56" i="19"/>
  <c r="AO50" i="19"/>
  <c r="AO51" i="19"/>
  <c r="AW46" i="19"/>
  <c r="AO92" i="19"/>
  <c r="AW47" i="19"/>
  <c r="AR89" i="19"/>
  <c r="AO54" i="19"/>
  <c r="AW83" i="19"/>
  <c r="AV47" i="19"/>
  <c r="AU54" i="19"/>
  <c r="AO87" i="19"/>
  <c r="AW85" i="19"/>
  <c r="AO93" i="19"/>
  <c r="AX50" i="19"/>
  <c r="AU48" i="19"/>
  <c r="AR86" i="19"/>
  <c r="AX51" i="19"/>
  <c r="AO55" i="19"/>
  <c r="AW48" i="19"/>
  <c r="AU46" i="19"/>
  <c r="AO90" i="19"/>
  <c r="AU83" i="19"/>
  <c r="AU92" i="19"/>
  <c r="AZ52" i="19"/>
  <c r="AV46" i="19"/>
  <c r="AU51" i="19"/>
  <c r="AU50" i="19"/>
  <c r="AX55" i="19"/>
  <c r="AZ49" i="19"/>
  <c r="AV48" i="19"/>
  <c r="AW50" i="19"/>
  <c r="AU90" i="19"/>
  <c r="AV85" i="19"/>
  <c r="AS99" i="19"/>
  <c r="AV83" i="19"/>
  <c r="AU89" i="19"/>
  <c r="AS63" i="19"/>
  <c r="AU91" i="19"/>
  <c r="AW53" i="19"/>
  <c r="AW87" i="19"/>
  <c r="AX93" i="19"/>
  <c r="AZ53" i="19"/>
  <c r="AX89" i="19"/>
  <c r="AZ86" i="19"/>
  <c r="AX52" i="19"/>
  <c r="AX90" i="19"/>
  <c r="AW86" i="19"/>
  <c r="Q13" i="18"/>
  <c r="Q21" i="18" s="1"/>
  <c r="Q32" i="18" s="1"/>
  <c r="AZ90" i="19"/>
  <c r="AU55" i="19"/>
  <c r="AX87" i="19"/>
  <c r="AX91" i="19"/>
  <c r="AW90" i="19"/>
  <c r="AW89" i="19"/>
  <c r="AV61" i="19"/>
  <c r="AR93" i="19"/>
  <c r="AU93" i="19"/>
  <c r="AX88" i="19"/>
  <c r="AX54" i="19"/>
  <c r="P11" i="18"/>
  <c r="R11" i="18" s="1"/>
  <c r="V11" i="18" s="1"/>
  <c r="AZ50" i="19"/>
  <c r="AX53" i="19"/>
  <c r="AX56" i="19"/>
  <c r="AZ93" i="19"/>
  <c r="AV100" i="19"/>
  <c r="AR55" i="19"/>
  <c r="AU56" i="19"/>
  <c r="AX92" i="19"/>
  <c r="AY54" i="19"/>
  <c r="AY56" i="19"/>
  <c r="AU49" i="19"/>
  <c r="AY90" i="19"/>
  <c r="AY49" i="19"/>
  <c r="AV96" i="19"/>
  <c r="AY55" i="19"/>
  <c r="AV94" i="19"/>
  <c r="AU87" i="19"/>
  <c r="AU86" i="19"/>
  <c r="AZ62" i="19"/>
  <c r="AY52" i="19"/>
  <c r="AY51" i="19"/>
  <c r="AV59" i="19"/>
  <c r="AU52" i="19"/>
  <c r="AS98" i="19"/>
  <c r="AV57" i="19"/>
  <c r="AU53" i="19"/>
  <c r="AW91" i="19"/>
  <c r="AY91" i="19"/>
  <c r="AV97" i="19"/>
  <c r="AV63" i="19"/>
  <c r="AX98" i="19"/>
  <c r="AX58" i="19"/>
  <c r="AY88" i="19"/>
  <c r="AY93" i="19"/>
  <c r="AV58" i="19"/>
  <c r="AV62" i="19"/>
  <c r="AY53" i="19"/>
  <c r="AX99" i="19"/>
  <c r="AX57" i="19"/>
  <c r="AY92" i="19"/>
  <c r="AV95" i="19"/>
  <c r="AV60" i="19"/>
  <c r="AX59" i="19"/>
  <c r="AO49" i="19"/>
  <c r="AO89" i="19"/>
  <c r="AY50" i="19"/>
  <c r="AY87" i="19"/>
  <c r="AV99" i="19"/>
  <c r="AO52" i="19"/>
  <c r="AY86" i="19"/>
  <c r="AZ88" i="19"/>
  <c r="AW55" i="19"/>
  <c r="AW93" i="19"/>
  <c r="AS95" i="19"/>
  <c r="AZ87" i="19"/>
  <c r="AZ89" i="19"/>
  <c r="AZ60" i="19"/>
  <c r="AW56" i="19"/>
  <c r="AW51" i="19"/>
  <c r="AZ92" i="19"/>
  <c r="AZ55" i="19"/>
  <c r="AZ95" i="19"/>
  <c r="AW88" i="19"/>
  <c r="AR49" i="19"/>
  <c r="AS57" i="19"/>
  <c r="AR54" i="19"/>
  <c r="AR56" i="19"/>
  <c r="AZ94" i="19"/>
  <c r="AZ97" i="19"/>
  <c r="AY57" i="19"/>
  <c r="AS60" i="19"/>
  <c r="AR88" i="19"/>
  <c r="AR51" i="19"/>
  <c r="AZ100" i="19"/>
  <c r="AZ99" i="19"/>
  <c r="AR91" i="19"/>
  <c r="D23" i="18"/>
  <c r="AY94" i="19"/>
  <c r="AS100" i="19"/>
  <c r="AR52" i="19"/>
  <c r="AR53" i="19"/>
  <c r="AZ57" i="19"/>
  <c r="AR87" i="19"/>
  <c r="AR90" i="19"/>
  <c r="AZ63" i="19"/>
  <c r="AS59" i="19"/>
  <c r="AS61" i="19"/>
  <c r="AR92" i="19"/>
  <c r="AZ58" i="19"/>
  <c r="AY97" i="19"/>
  <c r="AY99" i="19"/>
  <c r="AZ98" i="19"/>
  <c r="AS94" i="19"/>
  <c r="AZ56" i="19"/>
  <c r="AZ96" i="19"/>
  <c r="AW92" i="19"/>
  <c r="AW49" i="19"/>
  <c r="AP56" i="19"/>
  <c r="AS62" i="19"/>
  <c r="AZ59" i="19"/>
  <c r="AS58" i="19"/>
  <c r="AZ91" i="19"/>
  <c r="AS97" i="19"/>
  <c r="AZ54" i="19"/>
  <c r="AW54" i="19"/>
  <c r="AY59" i="19"/>
  <c r="AY60" i="19"/>
  <c r="AR98" i="19"/>
  <c r="AR58" i="19"/>
  <c r="AT97" i="19"/>
  <c r="AP50" i="19"/>
  <c r="AY98" i="19"/>
  <c r="AY95" i="19"/>
  <c r="AR46" i="19"/>
  <c r="AR94" i="19"/>
  <c r="AR59" i="19"/>
  <c r="AR61" i="19"/>
  <c r="AR100" i="19"/>
  <c r="AQ89" i="19"/>
  <c r="AY58" i="19"/>
  <c r="AY62" i="19"/>
  <c r="AR96" i="19"/>
  <c r="AR57" i="19"/>
  <c r="AR95" i="19"/>
  <c r="AY63" i="19"/>
  <c r="AR62" i="19"/>
  <c r="AR97" i="19"/>
  <c r="AT59" i="19"/>
  <c r="AR63" i="19"/>
  <c r="AY96" i="19"/>
  <c r="AY100" i="19"/>
  <c r="AR85" i="19"/>
  <c r="AR60" i="19"/>
  <c r="AT62" i="19"/>
  <c r="AW99" i="19"/>
  <c r="AW60" i="19"/>
  <c r="AP49" i="19"/>
  <c r="AX83" i="19"/>
  <c r="AO63" i="19"/>
  <c r="AW57" i="19"/>
  <c r="AO61" i="19"/>
  <c r="AO94" i="19"/>
  <c r="AO57" i="19"/>
  <c r="AO97" i="19"/>
  <c r="D24" i="18"/>
  <c r="AX48" i="19"/>
  <c r="AO99" i="19"/>
  <c r="AS56" i="19"/>
  <c r="AQ46" i="19"/>
  <c r="AP87" i="19"/>
  <c r="AS54" i="19"/>
  <c r="AP99" i="19"/>
  <c r="AX47" i="19"/>
  <c r="AQ87" i="19"/>
  <c r="AW63" i="19"/>
  <c r="AS86" i="19"/>
  <c r="AS55" i="19"/>
  <c r="AQ91" i="19"/>
  <c r="AS52" i="19"/>
  <c r="AQ48" i="19"/>
  <c r="AV44" i="19"/>
  <c r="AS91" i="19"/>
  <c r="AQ86" i="19"/>
  <c r="AW94" i="19"/>
  <c r="AV45" i="19"/>
  <c r="AQ92" i="19"/>
  <c r="AQ84" i="19"/>
  <c r="AT60" i="19"/>
  <c r="AQ49" i="19"/>
  <c r="AQ51" i="19"/>
  <c r="AQ83" i="19"/>
  <c r="AP93" i="19"/>
  <c r="AS93" i="19"/>
  <c r="AQ50" i="19"/>
  <c r="AW62" i="19"/>
  <c r="AQ47" i="19"/>
  <c r="AQ93" i="19"/>
  <c r="AV79" i="19"/>
  <c r="AP90" i="19"/>
  <c r="AS50" i="19"/>
  <c r="AP61" i="19"/>
  <c r="AX85" i="19"/>
  <c r="AQ88" i="19"/>
  <c r="AW61" i="19"/>
  <c r="AV80" i="19"/>
  <c r="AV41" i="19"/>
  <c r="AR84" i="19"/>
  <c r="AP96" i="19"/>
  <c r="AT96" i="19"/>
  <c r="AT94" i="19"/>
  <c r="AV42" i="19"/>
  <c r="AV40" i="19"/>
  <c r="AP52" i="19"/>
  <c r="AP54" i="19"/>
  <c r="AS87" i="19"/>
  <c r="AS53" i="19"/>
  <c r="AR83" i="19"/>
  <c r="AP98" i="19"/>
  <c r="AT98" i="19"/>
  <c r="AT63" i="19"/>
  <c r="AX84" i="19"/>
  <c r="AO62" i="19"/>
  <c r="AO95" i="19"/>
  <c r="AW100" i="19"/>
  <c r="AW59" i="19"/>
  <c r="AP58" i="19"/>
  <c r="AP86" i="19"/>
  <c r="AP88" i="19"/>
  <c r="AP94" i="19"/>
  <c r="AO100" i="19"/>
  <c r="AV43" i="19"/>
  <c r="AP91" i="19"/>
  <c r="AP53" i="19"/>
  <c r="AS89" i="19"/>
  <c r="AS88" i="19"/>
  <c r="AR48" i="19"/>
  <c r="AP60" i="19"/>
  <c r="AP63" i="19"/>
  <c r="AT99" i="19"/>
  <c r="AT61" i="19"/>
  <c r="AO60" i="19"/>
  <c r="AO59" i="19"/>
  <c r="AQ56" i="19"/>
  <c r="AQ54" i="19"/>
  <c r="AW58" i="19"/>
  <c r="AP97" i="19"/>
  <c r="AP59" i="19"/>
  <c r="AT58" i="19"/>
  <c r="AS49" i="19"/>
  <c r="AP95" i="19"/>
  <c r="AP62" i="19"/>
  <c r="AT100" i="19"/>
  <c r="AO96" i="19"/>
  <c r="AQ90" i="19"/>
  <c r="AQ52" i="19"/>
  <c r="AW98" i="19"/>
  <c r="AW95" i="19"/>
  <c r="AV81" i="19"/>
  <c r="AT95" i="19"/>
  <c r="AO58" i="19"/>
  <c r="AV77" i="19"/>
  <c r="AP92" i="19"/>
  <c r="AP89" i="19"/>
  <c r="AS90" i="19"/>
  <c r="AV82" i="19"/>
  <c r="AP51" i="19"/>
  <c r="AS51" i="19"/>
  <c r="AP100" i="19"/>
  <c r="AQ55" i="19"/>
  <c r="AW96" i="19"/>
  <c r="AS70" i="19"/>
  <c r="D22" i="18"/>
  <c r="AS107" i="19"/>
  <c r="AP70" i="19"/>
  <c r="AP41" i="19"/>
  <c r="AP40" i="19"/>
  <c r="AP81" i="19"/>
  <c r="AP45" i="19"/>
  <c r="AP44" i="19"/>
  <c r="AP80" i="19"/>
  <c r="AP79" i="19"/>
  <c r="AP43" i="19"/>
  <c r="AP82" i="19"/>
  <c r="AP78" i="19"/>
  <c r="AP42" i="19"/>
  <c r="AP77" i="19"/>
  <c r="AT107" i="19"/>
  <c r="AZ107" i="19"/>
  <c r="AY43" i="19"/>
  <c r="AY81" i="19"/>
  <c r="AY79" i="19"/>
  <c r="AY77" i="19"/>
  <c r="AY45" i="19"/>
  <c r="AY42" i="19"/>
  <c r="AY41" i="19"/>
  <c r="AY82" i="19"/>
  <c r="AY80" i="19"/>
  <c r="AY40" i="19"/>
  <c r="AY78" i="19"/>
  <c r="AY44" i="19"/>
  <c r="AO30" i="19"/>
  <c r="AV55" i="19"/>
  <c r="AV52" i="19"/>
  <c r="AV54" i="19"/>
  <c r="AV53" i="19"/>
  <c r="AV51" i="19"/>
  <c r="AV92" i="19"/>
  <c r="AV91" i="19"/>
  <c r="AV50" i="19"/>
  <c r="AV93" i="19"/>
  <c r="AV86" i="19"/>
  <c r="AV90" i="19"/>
  <c r="AV88" i="19"/>
  <c r="AV49" i="19"/>
  <c r="AV87" i="19"/>
  <c r="AV56" i="19"/>
  <c r="AV89" i="19"/>
  <c r="AT45" i="19"/>
  <c r="AT42" i="19"/>
  <c r="AT44" i="19"/>
  <c r="AT78" i="19"/>
  <c r="AT77" i="19"/>
  <c r="AT41" i="19"/>
  <c r="AT40" i="19"/>
  <c r="AT79" i="19"/>
  <c r="AT43" i="19"/>
  <c r="AT81" i="19"/>
  <c r="AT80" i="19"/>
  <c r="AT82" i="19"/>
  <c r="AR43" i="19"/>
  <c r="AR40" i="19"/>
  <c r="AR42" i="19"/>
  <c r="AR45" i="19"/>
  <c r="AR79" i="19"/>
  <c r="AR78" i="19"/>
  <c r="AR44" i="19"/>
  <c r="AR81" i="19"/>
  <c r="AR80" i="19"/>
  <c r="AR41" i="19"/>
  <c r="AR82" i="19"/>
  <c r="AR77" i="19"/>
  <c r="AT71" i="19"/>
  <c r="AT108" i="19"/>
  <c r="AT70" i="19"/>
  <c r="AU72" i="19"/>
  <c r="AW44" i="19"/>
  <c r="AW41" i="19"/>
  <c r="AW43" i="19"/>
  <c r="AW81" i="19"/>
  <c r="AW79" i="19"/>
  <c r="AW77" i="19"/>
  <c r="AW42" i="19"/>
  <c r="AW82" i="19"/>
  <c r="AW40" i="19"/>
  <c r="AW45" i="19"/>
  <c r="AW78" i="19"/>
  <c r="AW80" i="19"/>
  <c r="AZ70" i="19"/>
  <c r="AO43" i="19"/>
  <c r="AO42" i="19"/>
  <c r="AO40" i="19"/>
  <c r="AO81" i="19"/>
  <c r="AO79" i="19"/>
  <c r="AO77" i="19"/>
  <c r="AO45" i="19"/>
  <c r="AO82" i="19"/>
  <c r="AO44" i="19"/>
  <c r="AO41" i="19"/>
  <c r="AO80" i="19"/>
  <c r="AO78" i="19"/>
  <c r="AU42" i="19"/>
  <c r="AU82" i="19"/>
  <c r="AU80" i="19"/>
  <c r="AU78" i="19"/>
  <c r="AU41" i="19"/>
  <c r="AU77" i="19"/>
  <c r="AU40" i="19"/>
  <c r="AU45" i="19"/>
  <c r="AU43" i="19"/>
  <c r="AU81" i="19"/>
  <c r="AU44" i="19"/>
  <c r="AU79" i="19"/>
  <c r="AU109" i="19"/>
  <c r="AS40" i="19"/>
  <c r="AS45" i="19"/>
  <c r="AS82" i="19"/>
  <c r="AS80" i="19"/>
  <c r="AS78" i="19"/>
  <c r="AS79" i="19"/>
  <c r="AS77" i="19"/>
  <c r="AS41" i="19"/>
  <c r="AS43" i="19"/>
  <c r="AS44" i="19"/>
  <c r="AS42" i="19"/>
  <c r="AS81" i="19"/>
  <c r="AZ43" i="19"/>
  <c r="AZ40" i="19"/>
  <c r="AZ42" i="19"/>
  <c r="AZ81" i="19"/>
  <c r="AZ80" i="19"/>
  <c r="AZ44" i="19"/>
  <c r="AZ41" i="19"/>
  <c r="AZ82" i="19"/>
  <c r="AZ45" i="19"/>
  <c r="AZ79" i="19"/>
  <c r="AZ77" i="19"/>
  <c r="AZ78" i="19"/>
  <c r="AQ43" i="19"/>
  <c r="AQ81" i="19"/>
  <c r="AQ79" i="19"/>
  <c r="AQ77" i="19"/>
  <c r="AQ45" i="19"/>
  <c r="AQ44" i="19"/>
  <c r="AQ80" i="19"/>
  <c r="AQ78" i="19"/>
  <c r="AQ41" i="19"/>
  <c r="AQ82" i="19"/>
  <c r="AQ42" i="19"/>
  <c r="AQ40" i="19"/>
  <c r="AX41" i="19"/>
  <c r="AX40" i="19"/>
  <c r="AX42" i="19"/>
  <c r="AX82" i="19"/>
  <c r="AX43" i="19"/>
  <c r="AX81" i="19"/>
  <c r="AX45" i="19"/>
  <c r="AX79" i="19"/>
  <c r="AX77" i="19"/>
  <c r="AX80" i="19"/>
  <c r="AX78" i="19"/>
  <c r="AX44" i="19"/>
  <c r="AP107" i="19"/>
  <c r="O4" i="18"/>
  <c r="O6" i="18" s="1"/>
  <c r="D37" i="18"/>
  <c r="D35" i="18"/>
  <c r="D34" i="18"/>
  <c r="D36" i="18"/>
  <c r="O19" i="18"/>
  <c r="O22" i="18"/>
  <c r="Q30" i="18"/>
  <c r="P14" i="18"/>
  <c r="P13" i="18"/>
  <c r="AO107" i="19" l="1"/>
  <c r="AO70" i="19"/>
  <c r="AQ109" i="19"/>
  <c r="AQ72" i="19"/>
  <c r="AY107" i="19"/>
  <c r="AY70" i="19"/>
  <c r="AU107" i="19"/>
  <c r="Q15" i="18"/>
  <c r="Q23" i="18"/>
  <c r="AV70" i="19"/>
  <c r="P19" i="18"/>
  <c r="R19" i="18" s="1"/>
  <c r="V19" i="18" s="1"/>
  <c r="E8" i="18" s="1"/>
  <c r="AU70" i="19"/>
  <c r="AW107" i="19"/>
  <c r="AV107" i="19"/>
  <c r="AW70" i="19"/>
  <c r="AO108" i="19"/>
  <c r="AU108" i="19"/>
  <c r="AX108" i="19"/>
  <c r="AX71" i="19"/>
  <c r="AX109" i="19"/>
  <c r="AU71" i="19"/>
  <c r="AV109" i="19"/>
  <c r="AY71" i="19"/>
  <c r="AZ71" i="19"/>
  <c r="AW108" i="19"/>
  <c r="AX72" i="19"/>
  <c r="AV72" i="19"/>
  <c r="AY108" i="19"/>
  <c r="AO71" i="19"/>
  <c r="AZ108" i="19"/>
  <c r="AS72" i="19"/>
  <c r="AZ72" i="19"/>
  <c r="AR109" i="19"/>
  <c r="AR108" i="19"/>
  <c r="AR71" i="19"/>
  <c r="AS109" i="19"/>
  <c r="AZ109" i="19"/>
  <c r="AY109" i="19"/>
  <c r="AW71" i="19"/>
  <c r="AR70" i="19"/>
  <c r="AQ70" i="19"/>
  <c r="AY72" i="19"/>
  <c r="AR72" i="19"/>
  <c r="AS108" i="19"/>
  <c r="AO109" i="19"/>
  <c r="AX107" i="19"/>
  <c r="AQ107" i="19"/>
  <c r="AX70" i="19"/>
  <c r="AQ108" i="19"/>
  <c r="AQ71" i="19"/>
  <c r="AP108" i="19"/>
  <c r="AP71" i="19"/>
  <c r="AV106" i="19"/>
  <c r="AO72" i="19"/>
  <c r="AP72" i="19"/>
  <c r="AV69" i="19"/>
  <c r="AW109" i="19"/>
  <c r="AS71" i="19"/>
  <c r="AW72" i="19"/>
  <c r="AR107" i="19"/>
  <c r="AT109" i="19"/>
  <c r="AT72" i="19"/>
  <c r="AP109" i="19"/>
  <c r="AW64" i="19"/>
  <c r="AV71" i="19"/>
  <c r="AU64" i="19"/>
  <c r="AO66" i="19"/>
  <c r="AO64" i="19"/>
  <c r="AO69" i="19"/>
  <c r="AR64" i="19"/>
  <c r="AR66" i="19"/>
  <c r="AR69" i="19"/>
  <c r="AU66" i="19"/>
  <c r="AU69" i="19"/>
  <c r="AT103" i="19"/>
  <c r="AT101" i="19"/>
  <c r="AT106" i="19"/>
  <c r="AY103" i="19"/>
  <c r="AY106" i="19"/>
  <c r="AY101" i="19"/>
  <c r="AP64" i="19"/>
  <c r="AP66" i="19"/>
  <c r="AP69" i="19"/>
  <c r="AW69" i="19"/>
  <c r="AW66" i="19"/>
  <c r="AY64" i="19"/>
  <c r="AY69" i="19"/>
  <c r="AY66" i="19"/>
  <c r="AZ64" i="19"/>
  <c r="AZ69" i="19"/>
  <c r="AZ66" i="19"/>
  <c r="AV108" i="19"/>
  <c r="AV103" i="19"/>
  <c r="AV66" i="19"/>
  <c r="AS106" i="19"/>
  <c r="AS103" i="19"/>
  <c r="AS101" i="19"/>
  <c r="AO106" i="19"/>
  <c r="AO101" i="19"/>
  <c r="AO103" i="19"/>
  <c r="AW101" i="19"/>
  <c r="AW103" i="19"/>
  <c r="AW106" i="19"/>
  <c r="AX69" i="19"/>
  <c r="AX66" i="19"/>
  <c r="AQ66" i="19"/>
  <c r="AQ64" i="19"/>
  <c r="AQ69" i="19"/>
  <c r="AQ101" i="19"/>
  <c r="AQ106" i="19"/>
  <c r="AQ103" i="19"/>
  <c r="AR106" i="19"/>
  <c r="AR101" i="19"/>
  <c r="AR103" i="19"/>
  <c r="AV101" i="19"/>
  <c r="AZ103" i="19"/>
  <c r="AZ106" i="19"/>
  <c r="AZ101" i="19"/>
  <c r="AS64" i="19"/>
  <c r="AS69" i="19"/>
  <c r="AS66" i="19"/>
  <c r="AU106" i="19"/>
  <c r="AU103" i="19"/>
  <c r="AU101" i="19"/>
  <c r="AX101" i="19"/>
  <c r="AX106" i="19"/>
  <c r="AX103" i="19"/>
  <c r="AX64" i="19"/>
  <c r="AT64" i="19"/>
  <c r="AT66" i="19"/>
  <c r="AT69" i="19"/>
  <c r="AP106" i="19"/>
  <c r="AP101" i="19"/>
  <c r="AP103" i="19"/>
  <c r="AV64" i="19"/>
  <c r="P21" i="18"/>
  <c r="P20" i="18"/>
  <c r="P22" i="18"/>
  <c r="R22" i="18" s="1"/>
  <c r="P15" i="18"/>
  <c r="R14" i="18"/>
  <c r="O7" i="18"/>
  <c r="Q34" i="18"/>
  <c r="P30" i="18" l="1"/>
  <c r="AO114" i="19"/>
  <c r="S12" i="18"/>
  <c r="S20" i="18" s="1"/>
  <c r="S11" i="18"/>
  <c r="S19" i="18" s="1"/>
  <c r="S14" i="18"/>
  <c r="S22" i="18" s="1"/>
  <c r="S13" i="18"/>
  <c r="S21" i="18" s="1"/>
  <c r="AQ114" i="19"/>
  <c r="AP114" i="19"/>
  <c r="AS114" i="19"/>
  <c r="AX114" i="19"/>
  <c r="AU114" i="19"/>
  <c r="C43" i="18"/>
  <c r="C42" i="18"/>
  <c r="AT114" i="19"/>
  <c r="C41" i="18"/>
  <c r="C40" i="18"/>
  <c r="AR114" i="19"/>
  <c r="AV114" i="19"/>
  <c r="AW114" i="19"/>
  <c r="BB93" i="19"/>
  <c r="AZ114" i="19"/>
  <c r="BB54" i="19"/>
  <c r="V14" i="18"/>
  <c r="AY114" i="19"/>
  <c r="P32" i="18"/>
  <c r="R21" i="18"/>
  <c r="P31" i="18"/>
  <c r="R20" i="18"/>
  <c r="P23" i="18"/>
  <c r="P33" i="18"/>
  <c r="O12" i="18"/>
  <c r="O13" i="18"/>
  <c r="R12" i="18"/>
  <c r="U14" i="18" l="1"/>
  <c r="C45" i="18"/>
  <c r="U12" i="18"/>
  <c r="V22" i="18"/>
  <c r="E11" i="18" s="1"/>
  <c r="U11" i="18"/>
  <c r="U19" i="18"/>
  <c r="S15" i="18"/>
  <c r="P34" i="18"/>
  <c r="V12" i="18"/>
  <c r="R23" i="18"/>
  <c r="O20" i="18"/>
  <c r="U20" i="18" s="1"/>
  <c r="O21" i="18"/>
  <c r="U21" i="18" s="1"/>
  <c r="O15" i="18"/>
  <c r="R13" i="18"/>
  <c r="AW115" i="19" l="1"/>
  <c r="AW117" i="19" s="1"/>
  <c r="AW123" i="19" s="1"/>
  <c r="AW124" i="19" s="1"/>
  <c r="AO115" i="19"/>
  <c r="AO117" i="19" s="1"/>
  <c r="AO123" i="19" s="1"/>
  <c r="AS115" i="19"/>
  <c r="AS117" i="19" s="1"/>
  <c r="AT115" i="19"/>
  <c r="AT117" i="19" s="1"/>
  <c r="AX115" i="19"/>
  <c r="AX117" i="19" s="1"/>
  <c r="AV115" i="19"/>
  <c r="AV117" i="19" s="1"/>
  <c r="AZ115" i="19"/>
  <c r="AZ117" i="19" s="1"/>
  <c r="AU115" i="19"/>
  <c r="AU117" i="19" s="1"/>
  <c r="AQ115" i="19"/>
  <c r="AQ117" i="19" s="1"/>
  <c r="AP115" i="19"/>
  <c r="AP117" i="19" s="1"/>
  <c r="AR115" i="19"/>
  <c r="AR117" i="19" s="1"/>
  <c r="AY115" i="19"/>
  <c r="AY117" i="19" s="1"/>
  <c r="C48" i="18"/>
  <c r="AW118" i="19"/>
  <c r="U32" i="18"/>
  <c r="U30" i="18"/>
  <c r="S23" i="18"/>
  <c r="V13" i="18"/>
  <c r="U13" i="18"/>
  <c r="U15" i="18" s="1"/>
  <c r="V15" i="18" s="1"/>
  <c r="V20" i="18"/>
  <c r="O23" i="18"/>
  <c r="V21" i="18"/>
  <c r="E10" i="18" s="1"/>
  <c r="R15" i="18"/>
  <c r="S9" i="18" s="1"/>
  <c r="AW120" i="19" l="1"/>
  <c r="AW121" i="19" s="1"/>
  <c r="AU118" i="19"/>
  <c r="AU123" i="19"/>
  <c r="AU124" i="19" s="1"/>
  <c r="AY120" i="19"/>
  <c r="AY121" i="19" s="1"/>
  <c r="AY123" i="19"/>
  <c r="AY124" i="19" s="1"/>
  <c r="AR123" i="19"/>
  <c r="AR124" i="19" s="1"/>
  <c r="AS118" i="19"/>
  <c r="AS123" i="19"/>
  <c r="AS124" i="19" s="1"/>
  <c r="AZ120" i="19"/>
  <c r="AZ121" i="19" s="1"/>
  <c r="AZ123" i="19"/>
  <c r="AZ124" i="19" s="1"/>
  <c r="AV120" i="19"/>
  <c r="AV121" i="19" s="1"/>
  <c r="AV123" i="19"/>
  <c r="AV124" i="19" s="1"/>
  <c r="AX118" i="19"/>
  <c r="AX123" i="19"/>
  <c r="AX124" i="19" s="1"/>
  <c r="AT120" i="19"/>
  <c r="AT121" i="19" s="1"/>
  <c r="AT123" i="19"/>
  <c r="AT124" i="19" s="1"/>
  <c r="AP120" i="19"/>
  <c r="AP121" i="19" s="1"/>
  <c r="AP123" i="19"/>
  <c r="AP124" i="19" s="1"/>
  <c r="AQ118" i="19"/>
  <c r="AQ123" i="19"/>
  <c r="AQ124" i="19" s="1"/>
  <c r="AT118" i="19"/>
  <c r="AX120" i="19"/>
  <c r="AX121" i="19" s="1"/>
  <c r="AS120" i="19"/>
  <c r="AS121" i="19" s="1"/>
  <c r="AV118" i="19"/>
  <c r="AQ120" i="19"/>
  <c r="AQ121" i="19" s="1"/>
  <c r="AZ118" i="19"/>
  <c r="AU120" i="19"/>
  <c r="AU121" i="19" s="1"/>
  <c r="T22" i="18"/>
  <c r="T33" i="18" s="1"/>
  <c r="T34" i="18" s="1"/>
  <c r="AP118" i="19"/>
  <c r="C54" i="18"/>
  <c r="AO118" i="19"/>
  <c r="AR120" i="19"/>
  <c r="AR121" i="19" s="1"/>
  <c r="AO120" i="19"/>
  <c r="AO121" i="19" s="1"/>
  <c r="AY118" i="19"/>
  <c r="AR118" i="19"/>
  <c r="AO124" i="19"/>
  <c r="U31" i="18"/>
  <c r="R9" i="18"/>
  <c r="R17" i="18" s="1"/>
  <c r="S17" i="18"/>
  <c r="U22" i="18" l="1"/>
  <c r="T23" i="18"/>
  <c r="C56" i="18"/>
  <c r="D56" i="18" s="1"/>
  <c r="C55" i="18"/>
  <c r="D55" i="18" s="1"/>
  <c r="U33" i="18"/>
  <c r="U34" i="18" s="1"/>
  <c r="O34" i="18" s="1"/>
  <c r="O35" i="18" s="1"/>
  <c r="U23" i="18"/>
  <c r="V23" i="18" s="1"/>
</calcChain>
</file>

<file path=xl/sharedStrings.xml><?xml version="1.0" encoding="utf-8"?>
<sst xmlns="http://schemas.openxmlformats.org/spreadsheetml/2006/main" count="625" uniqueCount="143">
  <si>
    <t>OPTION 1 - Grid Only</t>
  </si>
  <si>
    <t>SLAB WISE ENERGY</t>
  </si>
  <si>
    <t>Load</t>
  </si>
  <si>
    <t>Solar</t>
  </si>
  <si>
    <t>Wind</t>
  </si>
  <si>
    <t>Total RE</t>
  </si>
  <si>
    <t>Excess</t>
  </si>
  <si>
    <t>BESS</t>
  </si>
  <si>
    <t>Grid</t>
  </si>
  <si>
    <t>RE %</t>
  </si>
  <si>
    <t>Solar Rate</t>
  </si>
  <si>
    <t>Wind Rate</t>
  </si>
  <si>
    <t>BESS Rate</t>
  </si>
  <si>
    <t>Grid Rate</t>
  </si>
  <si>
    <t>Solar Cost</t>
  </si>
  <si>
    <t>Wind Cost</t>
  </si>
  <si>
    <t>BESS Cost</t>
  </si>
  <si>
    <t>Grid Cost</t>
  </si>
  <si>
    <t>Total Cost</t>
  </si>
  <si>
    <t>Total</t>
  </si>
  <si>
    <t>OPTION 3 - S FT</t>
  </si>
  <si>
    <t>OPTION 2 - S SAT</t>
  </si>
  <si>
    <t>OPTION 3 - S EW</t>
  </si>
  <si>
    <t>OPTION 4 - W</t>
  </si>
  <si>
    <t>OPTION 5 - S FT+BESS</t>
  </si>
  <si>
    <t>OPTION 6 - S SAT+BESS</t>
  </si>
  <si>
    <t>Load Details</t>
  </si>
  <si>
    <t>Banking</t>
  </si>
  <si>
    <t>Hr</t>
  </si>
  <si>
    <t>Annual Summary</t>
  </si>
  <si>
    <t>Competition</t>
  </si>
  <si>
    <t>Plant Load (MW)</t>
  </si>
  <si>
    <t>A —&gt; A</t>
  </si>
  <si>
    <t>12am-6am</t>
  </si>
  <si>
    <t>Load Consumption</t>
  </si>
  <si>
    <t>Operating Hours</t>
  </si>
  <si>
    <t>C —&gt; C</t>
  </si>
  <si>
    <t>6am-9am</t>
  </si>
  <si>
    <t>Solar Generation</t>
  </si>
  <si>
    <t>AC Capacity</t>
  </si>
  <si>
    <t>Per Day Units Consumption</t>
  </si>
  <si>
    <t>B —&gt; B</t>
  </si>
  <si>
    <t>9am-5pm</t>
  </si>
  <si>
    <t>Wind Generation</t>
  </si>
  <si>
    <t>Ratio</t>
  </si>
  <si>
    <t>Monthly Consumption</t>
  </si>
  <si>
    <t>D —&gt; D</t>
  </si>
  <si>
    <t>5pm-12am</t>
  </si>
  <si>
    <t>Banking  Loss</t>
  </si>
  <si>
    <t>Annual Consumption</t>
  </si>
  <si>
    <t>Net Grid Consumption</t>
  </si>
  <si>
    <t>DC Capacity</t>
  </si>
  <si>
    <t>Per Hour Units Consumption</t>
  </si>
  <si>
    <t>RE</t>
  </si>
  <si>
    <t>% RE Conversion</t>
  </si>
  <si>
    <t>Sp Gen</t>
  </si>
  <si>
    <t>A (12am to 6am)</t>
  </si>
  <si>
    <t>Rs/Unit</t>
  </si>
  <si>
    <t>C (6am to 9am)</t>
  </si>
  <si>
    <t>B (9am to 5pm)</t>
  </si>
  <si>
    <t>D (5pm to 12am)</t>
  </si>
  <si>
    <t>Solar Plant Details</t>
  </si>
  <si>
    <t>FT 150%</t>
  </si>
  <si>
    <t>SAT 145%</t>
  </si>
  <si>
    <t>EW 160%</t>
  </si>
  <si>
    <t>Plant AC Capacity (MW)</t>
  </si>
  <si>
    <t>DC / AC Ratio (%)</t>
  </si>
  <si>
    <t>Plant DC Capacity (MWp)</t>
  </si>
  <si>
    <t>Sp Generation (kWhr/kWp/Year)</t>
  </si>
  <si>
    <t>Total Generation</t>
  </si>
  <si>
    <t>Total Solar Units</t>
  </si>
  <si>
    <t>Adjusted ENERGY</t>
  </si>
  <si>
    <t>Plant AC CUF</t>
  </si>
  <si>
    <t>TL Losses</t>
  </si>
  <si>
    <t>PPA</t>
  </si>
  <si>
    <t>Wind Plant Details</t>
  </si>
  <si>
    <t>Total Wind Units</t>
  </si>
  <si>
    <t>Total (Cr)</t>
  </si>
  <si>
    <t>LCOE</t>
  </si>
  <si>
    <t>BESS Plant Data</t>
  </si>
  <si>
    <t>Option</t>
  </si>
  <si>
    <t>Solar MWp</t>
  </si>
  <si>
    <t>BESS MWhr</t>
  </si>
  <si>
    <t>Rs/unit</t>
  </si>
  <si>
    <t>Total Cr</t>
  </si>
  <si>
    <t>Daily Charging (Max) (kWhr)</t>
  </si>
  <si>
    <t>Grid Only</t>
  </si>
  <si>
    <t>Daily Charging (MIN) (kWhr)</t>
  </si>
  <si>
    <t>Solar Only</t>
  </si>
  <si>
    <t>Daily DisCharging (Max) (kWhr)</t>
  </si>
  <si>
    <t>Solar + BESS</t>
  </si>
  <si>
    <t>Daily DisCharging (MIN) (kWhr)</t>
  </si>
  <si>
    <t>Required Storage Capacity</t>
  </si>
  <si>
    <t>BESS Load Factor</t>
  </si>
  <si>
    <t>Battery DOD</t>
  </si>
  <si>
    <t>Round Trip Efficiency</t>
  </si>
  <si>
    <t>BESS Capacity (kWhr)</t>
  </si>
  <si>
    <t>Wind-Solar Generation Data</t>
  </si>
  <si>
    <t>Solar Generation (kWhr)</t>
  </si>
  <si>
    <t>Wind Generation (kWhr)</t>
  </si>
  <si>
    <t>Total RE Generation (kWhr)</t>
  </si>
  <si>
    <t>BESS Generation (kWhr)</t>
  </si>
  <si>
    <t>Excess Generation (kWhr)</t>
  </si>
  <si>
    <t>Shortfall Generation (kWhr)</t>
  </si>
  <si>
    <t>Load Reference for 1MW</t>
  </si>
  <si>
    <t>Load Requirement</t>
  </si>
  <si>
    <t>Time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</si>
  <si>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</si>
  <si>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</si>
  <si>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</si>
  <si>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</si>
  <si>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</si>
  <si>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</si>
  <si>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</si>
  <si>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</si>
  <si>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</si>
  <si>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</si>
  <si>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</si>
  <si>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</si>
  <si>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Daily</t>
  </si>
  <si>
    <t>Days</t>
  </si>
  <si>
    <t>Monthly</t>
  </si>
  <si>
    <t>Annual</t>
  </si>
  <si>
    <t>D (5pm to 12pm)</t>
  </si>
  <si>
    <t>160% FT Solar Generation Reference for 1 MWp</t>
  </si>
  <si>
    <t xml:space="preserve">FT Solar Generation </t>
  </si>
  <si>
    <t>DIFFERENCE IN GEN VS LOAD (CHARGING UNITS AVAILABLE)</t>
  </si>
  <si>
    <t>Hour</t>
  </si>
  <si>
    <t>DAILY</t>
  </si>
  <si>
    <t>SAT Solar Generation Reference for 1 MWp</t>
  </si>
  <si>
    <t>SAT Solar Generation</t>
  </si>
  <si>
    <t>DIFFERENCE IN GEN VS LOAD (DIS-CHARGING UMITS REQUIRED)</t>
  </si>
  <si>
    <t>EW Solar Generation Reference for 1 MWp</t>
  </si>
  <si>
    <t>EW Solar Generation</t>
  </si>
  <si>
    <t>SHORTFALL UNITS</t>
  </si>
  <si>
    <t>BESS REQ</t>
  </si>
  <si>
    <t>BESS Cap</t>
  </si>
  <si>
    <t>BESS Supply</t>
  </si>
  <si>
    <t>% of Load</t>
  </si>
  <si>
    <t>Shortfall</t>
  </si>
  <si>
    <t>Wind Generation Reference for 1 MW</t>
  </si>
  <si>
    <t>FT 160%</t>
  </si>
  <si>
    <t>WIND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</si>
</sst>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3" formatCode="_(* #,##0.00_);_(* \(#,##0.00\);_(* &quot;-&quot;??_);_(@_)"/>
    <numFmt numFmtId="164" formatCode="_ * #,##0.00_ ;_ * \-#,##0.00_ ;_ * &quot;-&quot;??_ ;_ @_ "/>
    <numFmt numFmtId="165" formatCode="0.0"/>
    <numFmt numFmtId="166" formatCode="[$-14009]dd/mm/yyyy;@"/>
    <numFmt numFmtId="167" formatCode="_ * #,##0_ ;_ * \-#,##0_ ;_ * &quot;-&quot;??_ ;_ @_ "/>
    <numFmt numFmtId="168" formatCode="_(* #,##0_);_(* \(#,##0\);_(* &quot;-&quot;??_);_(@_)"/>
    <numFmt numFmtId="169" formatCode="_ * #,##0.0_ ;_ * \-#,##0.0_ ;_ * &quot;-&quot;??_ ;_ @_ "/>
    <numFmt numFmtId="170" formatCode="_(* #,##0.0_);_(* \(#,##0.0\);_(* &quot;-&quot;??_);_(@_)"/>
    <numFmt numFmtId="171" formatCode="0.0%"/>
  </numFmts>
  <fonts count="28">
    <font>
      <sz val="11"/>
      <color theme="1"/>
      <name val="Calibri"/>
      <family val="2"/>
      <scheme val="minor"/>
    </font>
    <font>
      <sz val="12"/>
      <color theme="1"/>
      <name val="Cambria"/>
      <family val="2"/>
    </font>
    <font>
      <sz val="10"/>
      <color rgb="FF000000"/>
      <name val="Times New Roman"/>
      <family val="1"/>
    </font>
    <font>
      <sz val="10"/>
      <color rgb="FF000000"/>
      <name val="Times New Roman"/>
      <family val="1"/>
    </font>
    <font>
      <sz val="11"/>
      <color rgb="FF00000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mbria"/>
      <family val="1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</font>
    <font>
      <b/>
      <sz val="11"/>
      <color theme="1"/>
      <name val="Cambria"/>
      <family val="1"/>
    </font>
    <font>
      <b/>
      <sz val="11"/>
      <name val="Calibri"/>
      <family val="2"/>
    </font>
    <font>
      <b/>
      <sz val="11"/>
      <color theme="0"/>
      <name val="Calibri"/>
      <family val="2"/>
      <scheme val="minor"/>
    </font>
    <font>
      <sz val="11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1"/>
      <color theme="0"/>
      <name val="Arial"/>
      <family val="2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24"/>
      <color theme="0"/>
      <name val="Arial"/>
      <family val="2"/>
    </font>
    <font>
      <b/>
      <sz val="24"/>
      <color theme="1"/>
      <name val="Arial"/>
      <family val="2"/>
    </font>
    <font>
      <b/>
      <sz val="11"/>
      <color rgb="FFC00000"/>
      <name val="Arial"/>
      <family val="2"/>
    </font>
    <font>
      <b/>
      <sz val="12"/>
      <color rgb="FF3F3F76"/>
      <name val="Calibri"/>
      <family val="2"/>
      <scheme val="minor"/>
    </font>
    <font>
      <sz val="11"/>
      <color rgb="FFFF0000"/>
      <name val="Arial"/>
      <family val="2"/>
    </font>
    <font>
      <b/>
      <sz val="11"/>
      <color rgb="FFFF0000"/>
      <name val="Arial"/>
      <family val="2"/>
    </font>
  </fonts>
  <fills count="23">
    <fill>
      <patternFill patternType="none"/>
    </fill>
    <fill>
      <patternFill patternType="gray125"/>
    </fill>
    <fill>
      <gradientFill degree="90">
        <stop position="0">
          <color theme="8" tint="0.59999389629810485"/>
        </stop>
        <stop position="1">
          <color rgb="FFFFFF00"/>
        </stop>
      </gradient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CC99"/>
      </patternFill>
    </fill>
    <fill>
      <patternFill patternType="solid">
        <fgColor rgb="FFA5A5A5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249977111117893"/>
        <bgColor indexed="64"/>
      </patternFill>
    </fill>
  </fills>
  <borders count="9">
    <border>
      <left/>
      <right/>
      <top/>
      <bottom/>
      <diagonal/>
    </border>
    <border>
      <left style="thin">
        <color rgb="FFFF0000"/>
      </left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4">
    <xf numFmtId="0" fontId="0" fillId="0" borderId="0"/>
    <xf numFmtId="0" fontId="2" fillId="0" borderId="0"/>
    <xf numFmtId="0" fontId="3" fillId="0" borderId="0"/>
    <xf numFmtId="0" fontId="1" fillId="0" borderId="0"/>
    <xf numFmtId="0" fontId="5" fillId="0" borderId="0"/>
    <xf numFmtId="0" fontId="3" fillId="0" borderId="0"/>
    <xf numFmtId="0" fontId="4" fillId="0" borderId="0"/>
    <xf numFmtId="9" fontId="4" fillId="0" borderId="0" applyFont="0" applyFill="0" applyBorder="0" applyAlignment="0" applyProtection="0"/>
    <xf numFmtId="43" fontId="4" fillId="0" borderId="0" applyFont="0" applyFill="0" applyBorder="0" applyAlignment="0" applyProtection="0"/>
    <xf numFmtId="9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0" fontId="9" fillId="0" borderId="0">
      <alignment vertical="center"/>
    </xf>
    <xf numFmtId="0" fontId="16" fillId="16" borderId="4" applyNumberFormat="0" applyAlignment="0" applyProtection="0"/>
    <xf numFmtId="0" fontId="17" fillId="17" borderId="5" applyNumberFormat="0" applyAlignment="0" applyProtection="0"/>
  </cellStyleXfs>
  <cellXfs count="149">
    <xf numFmtId="0" fontId="0" fillId="0" borderId="0" xfId="0"/>
    <xf numFmtId="0" fontId="0" fillId="0" borderId="0" xfId="0" applyAlignment="1">
      <alignment horizontal="center" vertical="center"/>
    </xf>
    <xf numFmtId="1" fontId="8" fillId="0" borderId="2" xfId="0" applyNumberFormat="1" applyFont="1" applyBorder="1" applyAlignment="1">
      <alignment horizontal="center" vertical="center"/>
    </xf>
    <xf numFmtId="0" fontId="0" fillId="0" borderId="0" xfId="0" applyAlignment="1">
      <alignment vertical="center"/>
    </xf>
    <xf numFmtId="1" fontId="0" fillId="0" borderId="1" xfId="0" applyNumberFormat="1" applyBorder="1" applyAlignment="1">
      <alignment vertical="center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vertical="center"/>
    </xf>
    <xf numFmtId="167" fontId="0" fillId="0" borderId="2" xfId="10" applyNumberFormat="1" applyFont="1" applyBorder="1" applyAlignment="1">
      <alignment vertical="center"/>
    </xf>
    <xf numFmtId="168" fontId="0" fillId="0" borderId="2" xfId="0" applyNumberFormat="1" applyBorder="1" applyAlignment="1">
      <alignment vertical="center"/>
    </xf>
    <xf numFmtId="0" fontId="8" fillId="6" borderId="2" xfId="0" applyFont="1" applyFill="1" applyBorder="1" applyAlignment="1">
      <alignment vertical="center"/>
    </xf>
    <xf numFmtId="9" fontId="0" fillId="0" borderId="2" xfId="9" applyFont="1" applyBorder="1" applyAlignment="1">
      <alignment vertical="center"/>
    </xf>
    <xf numFmtId="0" fontId="8" fillId="7" borderId="2" xfId="0" applyFont="1" applyFill="1" applyBorder="1" applyAlignment="1">
      <alignment horizontal="center" vertical="center"/>
    </xf>
    <xf numFmtId="0" fontId="8" fillId="7" borderId="2" xfId="0" applyFont="1" applyFill="1" applyBorder="1" applyAlignment="1">
      <alignment vertical="center"/>
    </xf>
    <xf numFmtId="0" fontId="8" fillId="0" borderId="0" xfId="0" applyFont="1" applyAlignment="1">
      <alignment horizontal="center" vertical="center"/>
    </xf>
    <xf numFmtId="0" fontId="8" fillId="0" borderId="0" xfId="0" applyFont="1" applyAlignment="1">
      <alignment vertical="center"/>
    </xf>
    <xf numFmtId="0" fontId="8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vertical="center"/>
    </xf>
    <xf numFmtId="1" fontId="0" fillId="0" borderId="2" xfId="0" applyNumberFormat="1" applyBorder="1" applyAlignment="1">
      <alignment vertical="center"/>
    </xf>
    <xf numFmtId="169" fontId="0" fillId="0" borderId="2" xfId="10" applyNumberFormat="1" applyFont="1" applyBorder="1" applyAlignment="1">
      <alignment vertical="center"/>
    </xf>
    <xf numFmtId="167" fontId="8" fillId="0" borderId="2" xfId="10" applyNumberFormat="1" applyFont="1" applyBorder="1" applyAlignment="1">
      <alignment vertical="center"/>
    </xf>
    <xf numFmtId="167" fontId="8" fillId="0" borderId="0" xfId="10" applyNumberFormat="1" applyFont="1" applyAlignment="1">
      <alignment vertical="center"/>
    </xf>
    <xf numFmtId="0" fontId="10" fillId="2" borderId="1" xfId="0" applyFont="1" applyFill="1" applyBorder="1" applyAlignment="1">
      <alignment horizontal="center" vertical="center"/>
    </xf>
    <xf numFmtId="17" fontId="11" fillId="4" borderId="1" xfId="0" applyNumberFormat="1" applyFont="1" applyFill="1" applyBorder="1" applyAlignment="1">
      <alignment horizontal="center" vertical="center"/>
    </xf>
    <xf numFmtId="9" fontId="0" fillId="0" borderId="0" xfId="0" applyNumberFormat="1" applyAlignment="1">
      <alignment vertical="center"/>
    </xf>
    <xf numFmtId="170" fontId="0" fillId="0" borderId="2" xfId="0" applyNumberFormat="1" applyBorder="1" applyAlignment="1">
      <alignment vertical="center"/>
    </xf>
    <xf numFmtId="165" fontId="0" fillId="0" borderId="0" xfId="0" applyNumberFormat="1" applyAlignment="1">
      <alignment vertical="center"/>
    </xf>
    <xf numFmtId="2" fontId="8" fillId="0" borderId="0" xfId="0" applyNumberFormat="1" applyFont="1" applyAlignment="1">
      <alignment horizontal="center" vertical="center"/>
    </xf>
    <xf numFmtId="167" fontId="8" fillId="0" borderId="0" xfId="0" applyNumberFormat="1" applyFont="1" applyAlignment="1">
      <alignment vertical="center"/>
    </xf>
    <xf numFmtId="0" fontId="12" fillId="8" borderId="0" xfId="0" applyFont="1" applyFill="1" applyAlignment="1">
      <alignment vertical="center"/>
    </xf>
    <xf numFmtId="0" fontId="8" fillId="9" borderId="2" xfId="0" applyFont="1" applyFill="1" applyBorder="1" applyAlignment="1">
      <alignment vertical="center"/>
    </xf>
    <xf numFmtId="167" fontId="0" fillId="0" borderId="2" xfId="0" applyNumberFormat="1" applyBorder="1" applyAlignment="1">
      <alignment vertical="center"/>
    </xf>
    <xf numFmtId="0" fontId="8" fillId="9" borderId="2" xfId="0" applyFont="1" applyFill="1" applyBorder="1" applyAlignment="1">
      <alignment horizontal="center" vertical="center"/>
    </xf>
    <xf numFmtId="0" fontId="13" fillId="0" borderId="2" xfId="0" applyFont="1" applyBorder="1" applyAlignment="1">
      <alignment vertical="center"/>
    </xf>
    <xf numFmtId="168" fontId="13" fillId="0" borderId="2" xfId="0" applyNumberFormat="1" applyFont="1" applyBorder="1" applyAlignment="1">
      <alignment vertical="center"/>
    </xf>
    <xf numFmtId="9" fontId="8" fillId="0" borderId="2" xfId="9" applyFont="1" applyBorder="1" applyAlignment="1">
      <alignment vertical="center"/>
    </xf>
    <xf numFmtId="0" fontId="8" fillId="10" borderId="2" xfId="0" applyFont="1" applyFill="1" applyBorder="1" applyAlignment="1">
      <alignment vertical="center"/>
    </xf>
    <xf numFmtId="167" fontId="13" fillId="0" borderId="2" xfId="0" applyNumberFormat="1" applyFont="1" applyBorder="1" applyAlignment="1">
      <alignment vertical="center"/>
    </xf>
    <xf numFmtId="9" fontId="0" fillId="0" borderId="2" xfId="9" applyFont="1" applyBorder="1" applyAlignment="1">
      <alignment horizontal="center" vertical="center"/>
    </xf>
    <xf numFmtId="9" fontId="8" fillId="0" borderId="2" xfId="9" applyFont="1" applyBorder="1" applyAlignment="1">
      <alignment horizontal="center" vertical="center"/>
    </xf>
    <xf numFmtId="168" fontId="8" fillId="0" borderId="2" xfId="0" applyNumberFormat="1" applyFont="1" applyBorder="1" applyAlignment="1">
      <alignment vertical="center"/>
    </xf>
    <xf numFmtId="9" fontId="0" fillId="0" borderId="0" xfId="9" applyFont="1" applyAlignment="1">
      <alignment horizontal="center" vertical="center"/>
    </xf>
    <xf numFmtId="0" fontId="0" fillId="10" borderId="2" xfId="0" applyFill="1" applyBorder="1" applyAlignment="1">
      <alignment vertical="center"/>
    </xf>
    <xf numFmtId="0" fontId="8" fillId="11" borderId="2" xfId="0" applyFont="1" applyFill="1" applyBorder="1" applyAlignment="1">
      <alignment vertical="center"/>
    </xf>
    <xf numFmtId="0" fontId="8" fillId="12" borderId="2" xfId="0" applyFont="1" applyFill="1" applyBorder="1" applyAlignment="1">
      <alignment vertical="center"/>
    </xf>
    <xf numFmtId="0" fontId="8" fillId="13" borderId="2" xfId="0" applyFont="1" applyFill="1" applyBorder="1" applyAlignment="1">
      <alignment vertical="center"/>
    </xf>
    <xf numFmtId="0" fontId="0" fillId="0" borderId="2" xfId="0" applyBorder="1"/>
    <xf numFmtId="167" fontId="0" fillId="0" borderId="2" xfId="0" applyNumberFormat="1" applyBorder="1"/>
    <xf numFmtId="167" fontId="8" fillId="0" borderId="2" xfId="0" applyNumberFormat="1" applyFont="1" applyBorder="1"/>
    <xf numFmtId="0" fontId="8" fillId="14" borderId="2" xfId="0" applyFont="1" applyFill="1" applyBorder="1" applyAlignment="1">
      <alignment vertical="center"/>
    </xf>
    <xf numFmtId="165" fontId="0" fillId="0" borderId="2" xfId="0" applyNumberFormat="1" applyBorder="1"/>
    <xf numFmtId="167" fontId="0" fillId="0" borderId="0" xfId="0" applyNumberFormat="1"/>
    <xf numFmtId="2" fontId="15" fillId="0" borderId="0" xfId="0" applyNumberFormat="1" applyFont="1"/>
    <xf numFmtId="164" fontId="14" fillId="0" borderId="3" xfId="0" applyNumberFormat="1" applyFont="1" applyBorder="1"/>
    <xf numFmtId="2" fontId="8" fillId="14" borderId="2" xfId="0" applyNumberFormat="1" applyFont="1" applyFill="1" applyBorder="1" applyAlignment="1">
      <alignment horizontal="center" vertical="center"/>
    </xf>
    <xf numFmtId="2" fontId="8" fillId="12" borderId="2" xfId="0" applyNumberFormat="1" applyFont="1" applyFill="1" applyBorder="1" applyAlignment="1">
      <alignment horizontal="center" vertical="center"/>
    </xf>
    <xf numFmtId="2" fontId="8" fillId="13" borderId="2" xfId="0" applyNumberFormat="1" applyFont="1" applyFill="1" applyBorder="1" applyAlignment="1">
      <alignment horizontal="center" vertical="center"/>
    </xf>
    <xf numFmtId="2" fontId="8" fillId="11" borderId="2" xfId="0" applyNumberFormat="1" applyFont="1" applyFill="1" applyBorder="1" applyAlignment="1">
      <alignment horizontal="center" vertical="center"/>
    </xf>
    <xf numFmtId="0" fontId="0" fillId="11" borderId="2" xfId="0" applyFill="1" applyBorder="1" applyAlignment="1">
      <alignment vertical="center"/>
    </xf>
    <xf numFmtId="167" fontId="8" fillId="11" borderId="2" xfId="10" applyNumberFormat="1" applyFont="1" applyFill="1" applyBorder="1" applyAlignment="1">
      <alignment vertical="center"/>
    </xf>
    <xf numFmtId="0" fontId="0" fillId="14" borderId="2" xfId="0" applyFill="1" applyBorder="1" applyAlignment="1">
      <alignment vertical="center"/>
    </xf>
    <xf numFmtId="167" fontId="8" fillId="14" borderId="2" xfId="10" applyNumberFormat="1" applyFont="1" applyFill="1" applyBorder="1" applyAlignment="1">
      <alignment vertical="center"/>
    </xf>
    <xf numFmtId="0" fontId="8" fillId="15" borderId="2" xfId="0" applyFont="1" applyFill="1" applyBorder="1" applyAlignment="1">
      <alignment vertical="center"/>
    </xf>
    <xf numFmtId="2" fontId="8" fillId="15" borderId="2" xfId="0" applyNumberFormat="1" applyFont="1" applyFill="1" applyBorder="1" applyAlignment="1">
      <alignment horizontal="center" vertical="center"/>
    </xf>
    <xf numFmtId="0" fontId="0" fillId="15" borderId="2" xfId="0" applyFill="1" applyBorder="1" applyAlignment="1">
      <alignment vertical="center"/>
    </xf>
    <xf numFmtId="167" fontId="8" fillId="15" borderId="2" xfId="10" applyNumberFormat="1" applyFont="1" applyFill="1" applyBorder="1" applyAlignment="1">
      <alignment vertical="center"/>
    </xf>
    <xf numFmtId="9" fontId="8" fillId="12" borderId="2" xfId="9" applyFont="1" applyFill="1" applyBorder="1" applyAlignment="1">
      <alignment horizontal="center" vertical="center"/>
    </xf>
    <xf numFmtId="9" fontId="8" fillId="13" borderId="2" xfId="9" applyFont="1" applyFill="1" applyBorder="1" applyAlignment="1">
      <alignment horizontal="center" vertical="center"/>
    </xf>
    <xf numFmtId="9" fontId="8" fillId="11" borderId="2" xfId="9" applyFont="1" applyFill="1" applyBorder="1" applyAlignment="1">
      <alignment horizontal="center" vertical="center"/>
    </xf>
    <xf numFmtId="9" fontId="8" fillId="14" borderId="2" xfId="9" applyFont="1" applyFill="1" applyBorder="1" applyAlignment="1">
      <alignment horizontal="center" vertical="center"/>
    </xf>
    <xf numFmtId="9" fontId="8" fillId="15" borderId="2" xfId="9" applyFont="1" applyFill="1" applyBorder="1" applyAlignment="1">
      <alignment horizontal="center" vertical="center"/>
    </xf>
    <xf numFmtId="9" fontId="8" fillId="0" borderId="2" xfId="0" applyNumberFormat="1" applyFont="1" applyBorder="1" applyAlignment="1">
      <alignment horizontal="center" vertical="center"/>
    </xf>
    <xf numFmtId="43" fontId="8" fillId="0" borderId="2" xfId="0" applyNumberFormat="1" applyFont="1" applyBorder="1" applyAlignment="1">
      <alignment vertical="center"/>
    </xf>
    <xf numFmtId="43" fontId="0" fillId="0" borderId="2" xfId="0" applyNumberFormat="1" applyBorder="1" applyAlignment="1">
      <alignment vertical="center"/>
    </xf>
    <xf numFmtId="43" fontId="8" fillId="0" borderId="2" xfId="0" applyNumberFormat="1" applyFont="1" applyBorder="1" applyAlignment="1">
      <alignment horizontal="center" vertical="center"/>
    </xf>
    <xf numFmtId="2" fontId="12" fillId="8" borderId="0" xfId="0" applyNumberFormat="1" applyFont="1" applyFill="1" applyAlignment="1">
      <alignment horizontal="center" vertical="center"/>
    </xf>
    <xf numFmtId="2" fontId="0" fillId="0" borderId="2" xfId="0" applyNumberFormat="1" applyBorder="1" applyAlignment="1">
      <alignment vertical="center"/>
    </xf>
    <xf numFmtId="2" fontId="6" fillId="3" borderId="1" xfId="0" applyNumberFormat="1" applyFont="1" applyFill="1" applyBorder="1" applyAlignment="1">
      <alignment horizontal="center" vertical="center"/>
    </xf>
    <xf numFmtId="167" fontId="8" fillId="13" borderId="2" xfId="10" applyNumberFormat="1" applyFont="1" applyFill="1" applyBorder="1" applyAlignment="1">
      <alignment vertical="center"/>
    </xf>
    <xf numFmtId="167" fontId="8" fillId="12" borderId="2" xfId="10" applyNumberFormat="1" applyFont="1" applyFill="1" applyBorder="1" applyAlignment="1">
      <alignment vertical="center"/>
    </xf>
    <xf numFmtId="0" fontId="8" fillId="0" borderId="0" xfId="0" applyFont="1" applyAlignment="1">
      <alignment horizontal="left" vertical="center"/>
    </xf>
    <xf numFmtId="2" fontId="8" fillId="0" borderId="2" xfId="0" applyNumberFormat="1" applyFont="1" applyBorder="1" applyAlignment="1">
      <alignment horizontal="center" vertical="center"/>
    </xf>
    <xf numFmtId="168" fontId="0" fillId="0" borderId="0" xfId="0" applyNumberFormat="1" applyAlignment="1">
      <alignment vertical="center"/>
    </xf>
    <xf numFmtId="168" fontId="0" fillId="0" borderId="2" xfId="9" applyNumberFormat="1" applyFont="1" applyBorder="1" applyAlignment="1">
      <alignment horizontal="center" vertical="center"/>
    </xf>
    <xf numFmtId="0" fontId="8" fillId="0" borderId="2" xfId="0" applyFont="1" applyBorder="1" applyAlignment="1">
      <alignment horizontal="left" vertical="center"/>
    </xf>
    <xf numFmtId="0" fontId="8" fillId="12" borderId="2" xfId="0" applyFont="1" applyFill="1" applyBorder="1" applyAlignment="1">
      <alignment horizontal="center" vertical="center"/>
    </xf>
    <xf numFmtId="0" fontId="16" fillId="16" borderId="4" xfId="12" applyAlignment="1">
      <alignment horizontal="center" vertical="center"/>
    </xf>
    <xf numFmtId="164" fontId="16" fillId="16" borderId="4" xfId="12" applyNumberFormat="1" applyAlignment="1">
      <alignment vertical="center"/>
    </xf>
    <xf numFmtId="169" fontId="16" fillId="16" borderId="4" xfId="12" applyNumberFormat="1" applyAlignment="1">
      <alignment vertical="center"/>
    </xf>
    <xf numFmtId="9" fontId="16" fillId="16" borderId="4" xfId="12" applyNumberFormat="1" applyAlignment="1">
      <alignment vertical="center"/>
    </xf>
    <xf numFmtId="9" fontId="17" fillId="17" borderId="5" xfId="13" applyNumberFormat="1" applyAlignment="1">
      <alignment vertical="center"/>
    </xf>
    <xf numFmtId="0" fontId="16" fillId="16" borderId="4" xfId="12" applyAlignment="1">
      <alignment vertical="center"/>
    </xf>
    <xf numFmtId="2" fontId="16" fillId="16" borderId="4" xfId="12" applyNumberFormat="1" applyAlignment="1">
      <alignment vertical="center"/>
    </xf>
    <xf numFmtId="0" fontId="20" fillId="10" borderId="2" xfId="0" applyFont="1" applyFill="1" applyBorder="1" applyAlignment="1">
      <alignment horizontal="center" vertical="center"/>
    </xf>
    <xf numFmtId="20" fontId="20" fillId="0" borderId="2" xfId="0" applyNumberFormat="1" applyFont="1" applyBorder="1" applyAlignment="1">
      <alignment horizontal="center" vertical="center"/>
    </xf>
    <xf numFmtId="1" fontId="21" fillId="0" borderId="2" xfId="0" applyNumberFormat="1" applyFont="1" applyBorder="1" applyAlignment="1">
      <alignment horizontal="center" vertical="center"/>
    </xf>
    <xf numFmtId="20" fontId="20" fillId="12" borderId="2" xfId="0" applyNumberFormat="1" applyFont="1" applyFill="1" applyBorder="1" applyAlignment="1">
      <alignment horizontal="center" vertical="center"/>
    </xf>
    <xf numFmtId="1" fontId="21" fillId="12" borderId="2" xfId="0" applyNumberFormat="1" applyFont="1" applyFill="1" applyBorder="1" applyAlignment="1">
      <alignment horizontal="center" vertical="center"/>
    </xf>
    <xf numFmtId="167" fontId="20" fillId="10" borderId="2" xfId="10" applyNumberFormat="1" applyFont="1" applyFill="1" applyBorder="1" applyAlignment="1">
      <alignment horizontal="center" vertical="center"/>
    </xf>
    <xf numFmtId="0" fontId="20" fillId="5" borderId="2" xfId="0" applyFont="1" applyFill="1" applyBorder="1" applyAlignment="1">
      <alignment horizontal="center" vertical="center"/>
    </xf>
    <xf numFmtId="167" fontId="20" fillId="5" borderId="2" xfId="10" applyNumberFormat="1" applyFont="1" applyFill="1" applyBorder="1" applyAlignment="1">
      <alignment horizontal="center" vertical="center"/>
    </xf>
    <xf numFmtId="0" fontId="20" fillId="19" borderId="2" xfId="0" applyFont="1" applyFill="1" applyBorder="1" applyAlignment="1">
      <alignment horizontal="center" vertical="center"/>
    </xf>
    <xf numFmtId="167" fontId="20" fillId="19" borderId="2" xfId="10" applyNumberFormat="1" applyFont="1" applyFill="1" applyBorder="1" applyAlignment="1">
      <alignment horizontal="center" vertical="center"/>
    </xf>
    <xf numFmtId="167" fontId="21" fillId="0" borderId="2" xfId="10" applyNumberFormat="1" applyFont="1" applyBorder="1" applyAlignment="1">
      <alignment horizontal="center" vertical="center"/>
    </xf>
    <xf numFmtId="0" fontId="21" fillId="0" borderId="0" xfId="0" applyFont="1" applyAlignment="1">
      <alignment vertical="center"/>
    </xf>
    <xf numFmtId="0" fontId="20" fillId="0" borderId="2" xfId="0" applyFont="1" applyBorder="1" applyAlignment="1">
      <alignment vertical="center"/>
    </xf>
    <xf numFmtId="167" fontId="20" fillId="0" borderId="2" xfId="10" applyNumberFormat="1" applyFont="1" applyBorder="1" applyAlignment="1">
      <alignment vertical="center"/>
    </xf>
    <xf numFmtId="9" fontId="20" fillId="0" borderId="2" xfId="9" applyFont="1" applyBorder="1" applyAlignment="1">
      <alignment vertical="center"/>
    </xf>
    <xf numFmtId="167" fontId="20" fillId="0" borderId="2" xfId="10" applyNumberFormat="1" applyFont="1" applyBorder="1" applyAlignment="1">
      <alignment horizontal="center" vertical="center"/>
    </xf>
    <xf numFmtId="0" fontId="21" fillId="0" borderId="2" xfId="0" applyFont="1" applyBorder="1" applyAlignment="1">
      <alignment horizontal="left" vertical="center" wrapText="1"/>
    </xf>
    <xf numFmtId="168" fontId="21" fillId="0" borderId="2" xfId="0" applyNumberFormat="1" applyFont="1" applyBorder="1" applyAlignment="1">
      <alignment vertical="center"/>
    </xf>
    <xf numFmtId="0" fontId="21" fillId="0" borderId="2" xfId="0" applyFont="1" applyBorder="1" applyAlignment="1">
      <alignment vertical="center" wrapText="1"/>
    </xf>
    <xf numFmtId="167" fontId="21" fillId="0" borderId="2" xfId="10" applyNumberFormat="1" applyFont="1" applyBorder="1" applyAlignment="1">
      <alignment vertical="center"/>
    </xf>
    <xf numFmtId="167" fontId="21" fillId="0" borderId="2" xfId="10" applyNumberFormat="1" applyFont="1" applyFill="1" applyBorder="1" applyAlignment="1">
      <alignment vertical="center"/>
    </xf>
    <xf numFmtId="0" fontId="20" fillId="0" borderId="2" xfId="0" applyFont="1" applyBorder="1" applyAlignment="1">
      <alignment vertical="center" wrapText="1"/>
    </xf>
    <xf numFmtId="167" fontId="20" fillId="0" borderId="2" xfId="10" applyNumberFormat="1" applyFont="1" applyFill="1" applyBorder="1" applyAlignment="1">
      <alignment vertical="center"/>
    </xf>
    <xf numFmtId="0" fontId="21" fillId="0" borderId="2" xfId="0" applyFont="1" applyBorder="1" applyAlignment="1">
      <alignment vertical="center"/>
    </xf>
    <xf numFmtId="9" fontId="17" fillId="17" borderId="2" xfId="13" applyNumberFormat="1" applyBorder="1" applyAlignment="1">
      <alignment vertical="center"/>
    </xf>
    <xf numFmtId="0" fontId="24" fillId="0" borderId="2" xfId="0" applyFont="1" applyBorder="1" applyAlignment="1">
      <alignment vertical="center"/>
    </xf>
    <xf numFmtId="168" fontId="24" fillId="0" borderId="2" xfId="0" applyNumberFormat="1" applyFont="1" applyBorder="1" applyAlignment="1">
      <alignment vertical="center"/>
    </xf>
    <xf numFmtId="0" fontId="20" fillId="0" borderId="0" xfId="0" applyFont="1" applyAlignment="1">
      <alignment vertical="center"/>
    </xf>
    <xf numFmtId="0" fontId="0" fillId="9" borderId="0" xfId="0" applyFill="1" applyAlignment="1">
      <alignment horizontal="center" vertical="center"/>
    </xf>
    <xf numFmtId="167" fontId="20" fillId="0" borderId="2" xfId="0" applyNumberFormat="1" applyFont="1" applyBorder="1" applyAlignment="1">
      <alignment vertical="center"/>
    </xf>
    <xf numFmtId="0" fontId="26" fillId="0" borderId="2" xfId="0" applyFont="1" applyBorder="1" applyAlignment="1">
      <alignment vertical="center"/>
    </xf>
    <xf numFmtId="167" fontId="27" fillId="0" borderId="2" xfId="10" applyNumberFormat="1" applyFont="1" applyBorder="1" applyAlignment="1">
      <alignment vertical="center"/>
    </xf>
    <xf numFmtId="171" fontId="8" fillId="0" borderId="0" xfId="9" applyNumberFormat="1" applyFont="1" applyAlignment="1">
      <alignment horizontal="center" vertical="center"/>
    </xf>
    <xf numFmtId="171" fontId="25" fillId="16" borderId="4" xfId="12" applyNumberFormat="1" applyFont="1" applyAlignment="1">
      <alignment vertical="center"/>
    </xf>
    <xf numFmtId="9" fontId="0" fillId="0" borderId="2" xfId="0" applyNumberFormat="1" applyBorder="1" applyAlignment="1">
      <alignment vertical="center"/>
    </xf>
    <xf numFmtId="0" fontId="0" fillId="12" borderId="2" xfId="0" applyFill="1" applyBorder="1" applyAlignment="1">
      <alignment vertical="center"/>
    </xf>
    <xf numFmtId="0" fontId="0" fillId="12" borderId="2" xfId="0" applyFill="1" applyBorder="1"/>
    <xf numFmtId="0" fontId="0" fillId="13" borderId="2" xfId="0" applyFill="1" applyBorder="1" applyAlignment="1">
      <alignment vertical="center"/>
    </xf>
    <xf numFmtId="0" fontId="0" fillId="13" borderId="2" xfId="0" applyFill="1" applyBorder="1"/>
    <xf numFmtId="0" fontId="19" fillId="19" borderId="6" xfId="0" applyFont="1" applyFill="1" applyBorder="1" applyAlignment="1">
      <alignment horizontal="center" vertical="center" wrapText="1"/>
    </xf>
    <xf numFmtId="0" fontId="19" fillId="19" borderId="7" xfId="0" applyFont="1" applyFill="1" applyBorder="1" applyAlignment="1">
      <alignment horizontal="center" vertical="center" wrapText="1"/>
    </xf>
    <xf numFmtId="0" fontId="19" fillId="8" borderId="2" xfId="0" applyFont="1" applyFill="1" applyBorder="1" applyAlignment="1">
      <alignment horizontal="center" vertical="center"/>
    </xf>
    <xf numFmtId="166" fontId="7" fillId="6" borderId="1" xfId="0" applyNumberFormat="1" applyFont="1" applyFill="1" applyBorder="1" applyAlignment="1">
      <alignment horizontal="center" vertical="center"/>
    </xf>
    <xf numFmtId="166" fontId="7" fillId="7" borderId="1" xfId="0" applyNumberFormat="1" applyFont="1" applyFill="1" applyBorder="1" applyAlignment="1">
      <alignment horizontal="center" vertical="center"/>
    </xf>
    <xf numFmtId="167" fontId="22" fillId="21" borderId="0" xfId="0" applyNumberFormat="1" applyFont="1" applyFill="1" applyAlignment="1">
      <alignment horizontal="center" vertical="center"/>
    </xf>
    <xf numFmtId="0" fontId="22" fillId="21" borderId="0" xfId="0" applyFont="1" applyFill="1" applyAlignment="1">
      <alignment horizontal="center" vertical="center"/>
    </xf>
    <xf numFmtId="167" fontId="22" fillId="22" borderId="0" xfId="0" applyNumberFormat="1" applyFont="1" applyFill="1" applyAlignment="1">
      <alignment horizontal="center" vertical="center"/>
    </xf>
    <xf numFmtId="0" fontId="22" fillId="22" borderId="0" xfId="0" applyFont="1" applyFill="1" applyAlignment="1">
      <alignment horizontal="center" vertical="center"/>
    </xf>
    <xf numFmtId="166" fontId="7" fillId="9" borderId="1" xfId="0" applyNumberFormat="1" applyFont="1" applyFill="1" applyBorder="1" applyAlignment="1">
      <alignment horizontal="center" vertical="center"/>
    </xf>
    <xf numFmtId="167" fontId="23" fillId="9" borderId="0" xfId="0" applyNumberFormat="1" applyFont="1" applyFill="1" applyAlignment="1">
      <alignment horizontal="center" vertical="center"/>
    </xf>
    <xf numFmtId="167" fontId="22" fillId="19" borderId="0" xfId="0" applyNumberFormat="1" applyFont="1" applyFill="1" applyAlignment="1">
      <alignment horizontal="center" vertical="center"/>
    </xf>
    <xf numFmtId="0" fontId="19" fillId="20" borderId="6" xfId="0" applyFont="1" applyFill="1" applyBorder="1" applyAlignment="1">
      <alignment horizontal="center" vertical="center"/>
    </xf>
    <xf numFmtId="0" fontId="19" fillId="20" borderId="8" xfId="0" applyFont="1" applyFill="1" applyBorder="1" applyAlignment="1">
      <alignment horizontal="center" vertical="center"/>
    </xf>
    <xf numFmtId="0" fontId="19" fillId="20" borderId="7" xfId="0" applyFont="1" applyFill="1" applyBorder="1" applyAlignment="1">
      <alignment horizontal="center" vertical="center"/>
    </xf>
    <xf numFmtId="166" fontId="18" fillId="8" borderId="1" xfId="0" applyNumberFormat="1" applyFont="1" applyFill="1" applyBorder="1" applyAlignment="1">
      <alignment horizontal="center" vertical="center"/>
    </xf>
    <xf numFmtId="0" fontId="19" fillId="18" borderId="2" xfId="0" applyFont="1" applyFill="1" applyBorder="1" applyAlignment="1">
      <alignment horizontal="center" vertical="center"/>
    </xf>
    <xf numFmtId="0" fontId="19" fillId="19" borderId="2" xfId="0" applyFont="1" applyFill="1" applyBorder="1" applyAlignment="1">
      <alignment horizontal="center" vertical="center"/>
    </xf>
  </cellXfs>
  <cellStyles count="14">
    <cellStyle name="Check Cell" xfId="13" builtinId="23"/>
    <cellStyle name="Comma" xfId="10" builtinId="3"/>
    <cellStyle name="Comma 2" xfId="8" xr:uid="{00000000-0005-0000-0000-000000000000}"/>
    <cellStyle name="Input" xfId="12" builtinId="20"/>
    <cellStyle name="Normal" xfId="0" builtinId="0"/>
    <cellStyle name="Normal 2" xfId="1" xr:uid="{00000000-0005-0000-0000-000002000000}"/>
    <cellStyle name="Normal 2 2" xfId="5" xr:uid="{00000000-0005-0000-0000-000003000000}"/>
    <cellStyle name="Normal 3" xfId="2" xr:uid="{00000000-0005-0000-0000-000004000000}"/>
    <cellStyle name="Normal 4" xfId="4" xr:uid="{00000000-0005-0000-0000-000005000000}"/>
    <cellStyle name="Normal 5" xfId="3" xr:uid="{00000000-0005-0000-0000-000006000000}"/>
    <cellStyle name="Normal 6" xfId="6" xr:uid="{00000000-0005-0000-0000-000007000000}"/>
    <cellStyle name="Normal 7" xfId="11" xr:uid="{C102D1E5-69C0-42AE-AD95-A89F495F445C}"/>
    <cellStyle name="Percent" xfId="9" builtinId="5"/>
    <cellStyle name="Percent 2" xfId="7" xr:uid="{00000000-0005-0000-0000-000009000000}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sv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9" Type="http://schemas.openxmlformats.org/officeDocument/2006/relationships/image" Target="../media/image9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21166</xdr:colOff>
      <xdr:row>39</xdr:row>
      <xdr:rowOff>173182</xdr:rowOff>
    </xdr:from>
    <xdr:to>
      <xdr:col>20</xdr:col>
      <xdr:colOff>211666</xdr:colOff>
      <xdr:row>59</xdr:row>
      <xdr:rowOff>21167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F176AA6C-3814-9381-05C7-E109170FBCD8}"/>
            </a:ext>
          </a:extLst>
        </xdr:cNvPr>
        <xdr:cNvGrpSpPr/>
      </xdr:nvGrpSpPr>
      <xdr:grpSpPr>
        <a:xfrm>
          <a:off x="10612966" y="7697932"/>
          <a:ext cx="3209925" cy="3657985"/>
          <a:chOff x="20187227" y="558030"/>
          <a:chExt cx="3634894" cy="369647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6BB117E3-E7DD-529B-E547-42285F79993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r="28772"/>
          <a:stretch>
            <a:fillRect/>
          </a:stretch>
        </xdr:blipFill>
        <xdr:spPr>
          <a:xfrm>
            <a:off x="20187227" y="1368137"/>
            <a:ext cx="3634894" cy="2886363"/>
          </a:xfrm>
          <a:prstGeom prst="rect">
            <a:avLst/>
          </a:prstGeom>
        </xdr:spPr>
      </xdr:pic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969DBD40-B56E-F29F-8103-A08C8009C7A3}"/>
              </a:ext>
            </a:extLst>
          </xdr:cNvPr>
          <xdr:cNvSpPr txBox="1"/>
        </xdr:nvSpPr>
        <xdr:spPr>
          <a:xfrm>
            <a:off x="20993484" y="558030"/>
            <a:ext cx="2038250" cy="78111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GB" sz="4400" b="1"/>
              <a:t>Solar FT</a:t>
            </a:r>
          </a:p>
        </xdr:txBody>
      </xdr:sp>
    </xdr:grpSp>
    <xdr:clientData/>
  </xdr:twoCellAnchor>
  <xdr:twoCellAnchor>
    <xdr:from>
      <xdr:col>15</xdr:col>
      <xdr:colOff>0</xdr:colOff>
      <xdr:row>76</xdr:row>
      <xdr:rowOff>153939</xdr:rowOff>
    </xdr:from>
    <xdr:to>
      <xdr:col>20</xdr:col>
      <xdr:colOff>230909</xdr:colOff>
      <xdr:row>96</xdr:row>
      <xdr:rowOff>44968</xdr:rowOff>
    </xdr:to>
    <xdr:grpSp>
      <xdr:nvGrpSpPr>
        <xdr:cNvPr id="14" name="Group 13">
          <a:extLst>
            <a:ext uri="{FF2B5EF4-FFF2-40B4-BE49-F238E27FC236}">
              <a16:creationId xmlns:a16="http://schemas.microsoft.com/office/drawing/2014/main" id="{D49992DF-818C-8DC5-6A77-7D6E71F9772F}"/>
            </a:ext>
          </a:extLst>
        </xdr:cNvPr>
        <xdr:cNvGrpSpPr/>
      </xdr:nvGrpSpPr>
      <xdr:grpSpPr>
        <a:xfrm>
          <a:off x="10591800" y="14774814"/>
          <a:ext cx="3250334" cy="3701029"/>
          <a:chOff x="20166061" y="7716212"/>
          <a:chExt cx="3675303" cy="3739514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77E20EA7-CAC6-16D7-02FB-82E93560D26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t="8832"/>
          <a:stretch>
            <a:fillRect/>
          </a:stretch>
        </xdr:blipFill>
        <xdr:spPr>
          <a:xfrm>
            <a:off x="20171128" y="8555290"/>
            <a:ext cx="3660181" cy="2900436"/>
          </a:xfrm>
          <a:prstGeom prst="rect">
            <a:avLst/>
          </a:prstGeom>
        </xdr:spPr>
      </xdr:pic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9DA34B92-EA0D-B443-9AAB-0219032E4D98}"/>
              </a:ext>
            </a:extLst>
          </xdr:cNvPr>
          <xdr:cNvSpPr txBox="1"/>
        </xdr:nvSpPr>
        <xdr:spPr>
          <a:xfrm>
            <a:off x="20166061" y="7716212"/>
            <a:ext cx="3675303" cy="78104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pPr algn="ctr"/>
            <a:r>
              <a:rPr lang="en-GB" sz="4400" b="1"/>
              <a:t>Solar Tracker</a:t>
            </a:r>
          </a:p>
        </xdr:txBody>
      </xdr:sp>
    </xdr:grpSp>
    <xdr:clientData/>
  </xdr:twoCellAnchor>
  <xdr:twoCellAnchor>
    <xdr:from>
      <xdr:col>15</xdr:col>
      <xdr:colOff>0</xdr:colOff>
      <xdr:row>113</xdr:row>
      <xdr:rowOff>173182</xdr:rowOff>
    </xdr:from>
    <xdr:to>
      <xdr:col>20</xdr:col>
      <xdr:colOff>230909</xdr:colOff>
      <xdr:row>133</xdr:row>
      <xdr:rowOff>52071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A2C54613-CE47-DA1C-51C5-E63E4C9BCDF0}"/>
            </a:ext>
          </a:extLst>
        </xdr:cNvPr>
        <xdr:cNvGrpSpPr/>
      </xdr:nvGrpSpPr>
      <xdr:grpSpPr>
        <a:xfrm>
          <a:off x="10591800" y="21890182"/>
          <a:ext cx="3250334" cy="3688889"/>
          <a:chOff x="20166061" y="14912879"/>
          <a:chExt cx="3675303" cy="3727374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82D07280-A49B-A859-D3B1-88C41CB2F5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20176644" y="15727799"/>
            <a:ext cx="3645477" cy="2912454"/>
          </a:xfrm>
          <a:prstGeom prst="rect">
            <a:avLst/>
          </a:prstGeom>
        </xdr:spPr>
      </xdr:pic>
      <xdr:sp macro="" textlink="">
        <xdr:nvSpPr>
          <xdr:cNvPr id="10" name="TextBox 9">
            <a:extLst>
              <a:ext uri="{FF2B5EF4-FFF2-40B4-BE49-F238E27FC236}">
                <a16:creationId xmlns:a16="http://schemas.microsoft.com/office/drawing/2014/main" id="{B07D565A-3C52-5A43-A279-5DFA04CB7AAA}"/>
              </a:ext>
            </a:extLst>
          </xdr:cNvPr>
          <xdr:cNvSpPr txBox="1"/>
        </xdr:nvSpPr>
        <xdr:spPr>
          <a:xfrm>
            <a:off x="20166061" y="14912879"/>
            <a:ext cx="3675303" cy="78104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pPr algn="ctr"/>
            <a:r>
              <a:rPr lang="en-GB" sz="4400" b="1"/>
              <a:t>Solar EW</a:t>
            </a:r>
          </a:p>
        </xdr:txBody>
      </xdr:sp>
    </xdr:grpSp>
    <xdr:clientData/>
  </xdr:twoCellAnchor>
  <xdr:twoCellAnchor>
    <xdr:from>
      <xdr:col>15</xdr:col>
      <xdr:colOff>0</xdr:colOff>
      <xdr:row>150</xdr:row>
      <xdr:rowOff>153945</xdr:rowOff>
    </xdr:from>
    <xdr:to>
      <xdr:col>20</xdr:col>
      <xdr:colOff>279782</xdr:colOff>
      <xdr:row>170</xdr:row>
      <xdr:rowOff>10587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4AAFF652-0803-2505-BCC5-790C2CBE3669}"/>
            </a:ext>
          </a:extLst>
        </xdr:cNvPr>
        <xdr:cNvGrpSpPr/>
      </xdr:nvGrpSpPr>
      <xdr:grpSpPr>
        <a:xfrm>
          <a:off x="10591800" y="28967070"/>
          <a:ext cx="3299207" cy="3666642"/>
          <a:chOff x="20166061" y="22071066"/>
          <a:chExt cx="3724176" cy="3705127"/>
        </a:xfrm>
      </xdr:grpSpPr>
      <xdr:pic>
        <xdr:nvPicPr>
          <xdr:cNvPr id="5" name="Picture 4">
            <a:extLst>
              <a:ext uri="{FF2B5EF4-FFF2-40B4-BE49-F238E27FC236}">
                <a16:creationId xmlns:a16="http://schemas.microsoft.com/office/drawing/2014/main" id="{75C62B71-17E3-4828-8899-E364CCECF37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0182418" y="22889831"/>
            <a:ext cx="3707819" cy="2886362"/>
          </a:xfrm>
          <a:prstGeom prst="rect">
            <a:avLst/>
          </a:prstGeom>
        </xdr:spPr>
      </xdr:pic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24BDAFCD-833C-8948-BAFB-F37F63C5C15D}"/>
              </a:ext>
            </a:extLst>
          </xdr:cNvPr>
          <xdr:cNvSpPr txBox="1"/>
        </xdr:nvSpPr>
        <xdr:spPr>
          <a:xfrm>
            <a:off x="20166061" y="22071066"/>
            <a:ext cx="3675303" cy="78104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pPr algn="ctr"/>
            <a:r>
              <a:rPr lang="en-GB" sz="4400" b="1"/>
              <a:t>Solar Wind</a:t>
            </a:r>
          </a:p>
        </xdr:txBody>
      </xdr:sp>
    </xdr:grpSp>
    <xdr:clientData/>
  </xdr:twoCellAnchor>
  <xdr:twoCellAnchor editAs="oneCell">
    <xdr:from>
      <xdr:col>15</xdr:col>
      <xdr:colOff>25291</xdr:colOff>
      <xdr:row>7</xdr:row>
      <xdr:rowOff>23581</xdr:rowOff>
    </xdr:from>
    <xdr:to>
      <xdr:col>20</xdr:col>
      <xdr:colOff>248501</xdr:colOff>
      <xdr:row>22</xdr:row>
      <xdr:rowOff>40130</xdr:rowOff>
    </xdr:to>
    <xdr:pic>
      <xdr:nvPicPr>
        <xdr:cNvPr id="15" name="Picture 14" descr="Oil refinery against blue sky">
          <a:extLst>
            <a:ext uri="{FF2B5EF4-FFF2-40B4-BE49-F238E27FC236}">
              <a16:creationId xmlns:a16="http://schemas.microsoft.com/office/drawing/2014/main" id="{69077180-7E3C-8841-A012-AEFEFBFF3F4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0688"/>
        <a:stretch>
          <a:fillRect/>
        </a:stretch>
      </xdr:blipFill>
      <xdr:spPr>
        <a:xfrm>
          <a:off x="12259624" y="1399414"/>
          <a:ext cx="3673377" cy="2874049"/>
        </a:xfrm>
        <a:prstGeom prst="rect">
          <a:avLst/>
        </a:prstGeom>
      </xdr:spPr>
    </xdr:pic>
    <xdr:clientData/>
  </xdr:twoCellAnchor>
  <xdr:twoCellAnchor>
    <xdr:from>
      <xdr:col>15</xdr:col>
      <xdr:colOff>36287</xdr:colOff>
      <xdr:row>2</xdr:row>
      <xdr:rowOff>190498</xdr:rowOff>
    </xdr:from>
    <xdr:to>
      <xdr:col>20</xdr:col>
      <xdr:colOff>235857</xdr:colOff>
      <xdr:row>7</xdr:row>
      <xdr:rowOff>13029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B02617F1-E8F3-8E4C-BFE1-A834F49445A5}"/>
            </a:ext>
          </a:extLst>
        </xdr:cNvPr>
        <xdr:cNvSpPr txBox="1"/>
      </xdr:nvSpPr>
      <xdr:spPr>
        <a:xfrm>
          <a:off x="12270620" y="613831"/>
          <a:ext cx="3649737" cy="77503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noAutofit/>
        </a:bodyPr>
        <a:lstStyle/>
        <a:p>
          <a:pPr algn="ctr"/>
          <a:r>
            <a:rPr lang="en-GB" sz="4400" b="1"/>
            <a:t>Load</a:t>
          </a:r>
        </a:p>
      </xdr:txBody>
    </xdr:sp>
    <xdr:clientData/>
  </xdr:twoCellAnchor>
  <xdr:twoCellAnchor>
    <xdr:from>
      <xdr:col>21</xdr:col>
      <xdr:colOff>21169</xdr:colOff>
      <xdr:row>12</xdr:row>
      <xdr:rowOff>105834</xdr:rowOff>
    </xdr:from>
    <xdr:to>
      <xdr:col>22</xdr:col>
      <xdr:colOff>592668</xdr:colOff>
      <xdr:row>17</xdr:row>
      <xdr:rowOff>42334</xdr:rowOff>
    </xdr:to>
    <xdr:sp macro="" textlink="">
      <xdr:nvSpPr>
        <xdr:cNvPr id="17" name="Right Arrow 16">
          <a:extLst>
            <a:ext uri="{FF2B5EF4-FFF2-40B4-BE49-F238E27FC236}">
              <a16:creationId xmlns:a16="http://schemas.microsoft.com/office/drawing/2014/main" id="{04FA8037-862E-50B9-B87F-2836B44A1DBA}"/>
            </a:ext>
          </a:extLst>
        </xdr:cNvPr>
        <xdr:cNvSpPr/>
      </xdr:nvSpPr>
      <xdr:spPr>
        <a:xfrm>
          <a:off x="16383002" y="2434167"/>
          <a:ext cx="1248833" cy="8890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21</xdr:col>
      <xdr:colOff>25400</xdr:colOff>
      <xdr:row>49</xdr:row>
      <xdr:rowOff>152400</xdr:rowOff>
    </xdr:from>
    <xdr:to>
      <xdr:col>22</xdr:col>
      <xdr:colOff>596899</xdr:colOff>
      <xdr:row>54</xdr:row>
      <xdr:rowOff>88900</xdr:rowOff>
    </xdr:to>
    <xdr:sp macro="" textlink="">
      <xdr:nvSpPr>
        <xdr:cNvPr id="18" name="Right Arrow 17">
          <a:extLst>
            <a:ext uri="{FF2B5EF4-FFF2-40B4-BE49-F238E27FC236}">
              <a16:creationId xmlns:a16="http://schemas.microsoft.com/office/drawing/2014/main" id="{43B9DBDD-23B3-134D-B991-382FEB3F75A8}"/>
            </a:ext>
          </a:extLst>
        </xdr:cNvPr>
        <xdr:cNvSpPr/>
      </xdr:nvSpPr>
      <xdr:spPr>
        <a:xfrm>
          <a:off x="16387233" y="9571567"/>
          <a:ext cx="1248833" cy="8890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21</xdr:col>
      <xdr:colOff>0</xdr:colOff>
      <xdr:row>86</xdr:row>
      <xdr:rowOff>126999</xdr:rowOff>
    </xdr:from>
    <xdr:to>
      <xdr:col>22</xdr:col>
      <xdr:colOff>571499</xdr:colOff>
      <xdr:row>91</xdr:row>
      <xdr:rowOff>63499</xdr:rowOff>
    </xdr:to>
    <xdr:sp macro="" textlink="">
      <xdr:nvSpPr>
        <xdr:cNvPr id="19" name="Right Arrow 18">
          <a:extLst>
            <a:ext uri="{FF2B5EF4-FFF2-40B4-BE49-F238E27FC236}">
              <a16:creationId xmlns:a16="http://schemas.microsoft.com/office/drawing/2014/main" id="{F9F2D5E4-BA4C-8041-9389-3E6C906476D2}"/>
            </a:ext>
          </a:extLst>
        </xdr:cNvPr>
        <xdr:cNvSpPr/>
      </xdr:nvSpPr>
      <xdr:spPr>
        <a:xfrm>
          <a:off x="16361833" y="16636999"/>
          <a:ext cx="1248833" cy="8890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21</xdr:col>
      <xdr:colOff>4231</xdr:colOff>
      <xdr:row>123</xdr:row>
      <xdr:rowOff>173566</xdr:rowOff>
    </xdr:from>
    <xdr:to>
      <xdr:col>22</xdr:col>
      <xdr:colOff>575730</xdr:colOff>
      <xdr:row>128</xdr:row>
      <xdr:rowOff>110066</xdr:rowOff>
    </xdr:to>
    <xdr:sp macro="" textlink="">
      <xdr:nvSpPr>
        <xdr:cNvPr id="20" name="Right Arrow 19">
          <a:extLst>
            <a:ext uri="{FF2B5EF4-FFF2-40B4-BE49-F238E27FC236}">
              <a16:creationId xmlns:a16="http://schemas.microsoft.com/office/drawing/2014/main" id="{94CC99BD-5976-8F4D-B0CD-4CC65D99D713}"/>
            </a:ext>
          </a:extLst>
        </xdr:cNvPr>
        <xdr:cNvSpPr/>
      </xdr:nvSpPr>
      <xdr:spPr>
        <a:xfrm>
          <a:off x="16366064" y="23774399"/>
          <a:ext cx="1248833" cy="8890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21</xdr:col>
      <xdr:colOff>8465</xdr:colOff>
      <xdr:row>160</xdr:row>
      <xdr:rowOff>135465</xdr:rowOff>
    </xdr:from>
    <xdr:to>
      <xdr:col>22</xdr:col>
      <xdr:colOff>579964</xdr:colOff>
      <xdr:row>165</xdr:row>
      <xdr:rowOff>71965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CE3D224C-8FF5-5D40-82C5-512FC4EF4C16}"/>
            </a:ext>
          </a:extLst>
        </xdr:cNvPr>
        <xdr:cNvSpPr/>
      </xdr:nvSpPr>
      <xdr:spPr>
        <a:xfrm>
          <a:off x="16370298" y="30827132"/>
          <a:ext cx="1248833" cy="88900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36</xdr:col>
      <xdr:colOff>232833</xdr:colOff>
      <xdr:row>12</xdr:row>
      <xdr:rowOff>131234</xdr:rowOff>
    </xdr:from>
    <xdr:to>
      <xdr:col>38</xdr:col>
      <xdr:colOff>719667</xdr:colOff>
      <xdr:row>15</xdr:row>
      <xdr:rowOff>127000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A9E4C939-5275-704E-9C37-6FF92E5A54D3}"/>
            </a:ext>
          </a:extLst>
        </xdr:cNvPr>
        <xdr:cNvSpPr/>
      </xdr:nvSpPr>
      <xdr:spPr>
        <a:xfrm>
          <a:off x="28109333" y="2459567"/>
          <a:ext cx="2137834" cy="56726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52</xdr:col>
      <xdr:colOff>761999</xdr:colOff>
      <xdr:row>45</xdr:row>
      <xdr:rowOff>42336</xdr:rowOff>
    </xdr:from>
    <xdr:to>
      <xdr:col>55</xdr:col>
      <xdr:colOff>270925</xdr:colOff>
      <xdr:row>53</xdr:row>
      <xdr:rowOff>4236</xdr:rowOff>
    </xdr:to>
    <xdr:pic>
      <xdr:nvPicPr>
        <xdr:cNvPr id="23" name="Graphic 22" descr="Battery charging with solid fill">
          <a:extLst>
            <a:ext uri="{FF2B5EF4-FFF2-40B4-BE49-F238E27FC236}">
              <a16:creationId xmlns:a16="http://schemas.microsoft.com/office/drawing/2014/main" id="{1F0C5D6F-B923-774B-BAE3-0ADCEAD40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41846499" y="8699503"/>
          <a:ext cx="1985426" cy="1485900"/>
        </a:xfrm>
        <a:prstGeom prst="rect">
          <a:avLst/>
        </a:prstGeom>
      </xdr:spPr>
    </xdr:pic>
    <xdr:clientData/>
  </xdr:twoCellAnchor>
  <xdr:twoCellAnchor editAs="oneCell">
    <xdr:from>
      <xdr:col>52</xdr:col>
      <xdr:colOff>804326</xdr:colOff>
      <xdr:row>84</xdr:row>
      <xdr:rowOff>21169</xdr:rowOff>
    </xdr:from>
    <xdr:to>
      <xdr:col>55</xdr:col>
      <xdr:colOff>270927</xdr:colOff>
      <xdr:row>92</xdr:row>
      <xdr:rowOff>4236</xdr:rowOff>
    </xdr:to>
    <xdr:pic>
      <xdr:nvPicPr>
        <xdr:cNvPr id="24" name="Graphic 23" descr="Empty battery with solid fill">
          <a:extLst>
            <a:ext uri="{FF2B5EF4-FFF2-40B4-BE49-F238E27FC236}">
              <a16:creationId xmlns:a16="http://schemas.microsoft.com/office/drawing/2014/main" id="{1927A374-FA58-E44A-BD16-2210A2034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41888826" y="16150169"/>
          <a:ext cx="1943101" cy="1507067"/>
        </a:xfrm>
        <a:prstGeom prst="rect">
          <a:avLst/>
        </a:prstGeom>
      </xdr:spPr>
    </xdr:pic>
    <xdr:clientData/>
  </xdr:twoCellAnchor>
  <xdr:twoCellAnchor>
    <xdr:from>
      <xdr:col>53</xdr:col>
      <xdr:colOff>592655</xdr:colOff>
      <xdr:row>58</xdr:row>
      <xdr:rowOff>-1</xdr:rowOff>
    </xdr:from>
    <xdr:to>
      <xdr:col>54</xdr:col>
      <xdr:colOff>317498</xdr:colOff>
      <xdr:row>83</xdr:row>
      <xdr:rowOff>169333</xdr:rowOff>
    </xdr:to>
    <xdr:sp macro="" textlink="">
      <xdr:nvSpPr>
        <xdr:cNvPr id="25" name="Down Arrow 24">
          <a:extLst>
            <a:ext uri="{FF2B5EF4-FFF2-40B4-BE49-F238E27FC236}">
              <a16:creationId xmlns:a16="http://schemas.microsoft.com/office/drawing/2014/main" id="{922A15FE-5372-B140-AEE9-100456A29285}"/>
            </a:ext>
          </a:extLst>
        </xdr:cNvPr>
        <xdr:cNvSpPr/>
      </xdr:nvSpPr>
      <xdr:spPr>
        <a:xfrm>
          <a:off x="42502655" y="11133666"/>
          <a:ext cx="550343" cy="497416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52</xdr:col>
      <xdr:colOff>338666</xdr:colOff>
      <xdr:row>14</xdr:row>
      <xdr:rowOff>84664</xdr:rowOff>
    </xdr:from>
    <xdr:to>
      <xdr:col>54</xdr:col>
      <xdr:colOff>436032</xdr:colOff>
      <xdr:row>41</xdr:row>
      <xdr:rowOff>59264</xdr:rowOff>
    </xdr:to>
    <xdr:sp macro="" textlink="">
      <xdr:nvSpPr>
        <xdr:cNvPr id="26" name="Bent Up Arrow 25">
          <a:extLst>
            <a:ext uri="{FF2B5EF4-FFF2-40B4-BE49-F238E27FC236}">
              <a16:creationId xmlns:a16="http://schemas.microsoft.com/office/drawing/2014/main" id="{68457C49-ADC6-AC45-BCC8-EFF1F92E10F4}"/>
            </a:ext>
          </a:extLst>
        </xdr:cNvPr>
        <xdr:cNvSpPr/>
      </xdr:nvSpPr>
      <xdr:spPr>
        <a:xfrm flipV="1">
          <a:off x="41423166" y="2793997"/>
          <a:ext cx="1748366" cy="5160434"/>
        </a:xfrm>
        <a:prstGeom prst="bentUpArrow">
          <a:avLst>
            <a:gd name="adj1" fmla="val 15260"/>
            <a:gd name="adj2" fmla="val 25000"/>
            <a:gd name="adj3" fmla="val 20671"/>
          </a:avLst>
        </a:prstGeom>
        <a:solidFill>
          <a:srgbClr val="7030A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88B659-8D19-5A4E-A77A-F2852C0CED14}">
  <dimension ref="A1:T56"/>
  <sheetViews>
    <sheetView tabSelected="1" zoomScale="130" zoomScaleNormal="130" workbookViewId="0">
      <selection activeCell="X14" sqref="X14"/>
    </sheetView>
  </sheetViews>
  <sheetFormatPr defaultColWidth="11.42578125" defaultRowHeight="15"/>
  <cols>
    <col min="1" max="1" width="20.85546875" bestFit="1" customWidth="1"/>
    <col min="2" max="5" width="12.7109375" bestFit="1" customWidth="1"/>
    <col min="6" max="6" width="12.140625" bestFit="1" customWidth="1"/>
    <col min="7" max="7" width="11.7109375" bestFit="1" customWidth="1"/>
    <col min="8" max="8" width="11.85546875" bestFit="1" customWidth="1"/>
    <col min="9" max="9" width="5.42578125" bestFit="1" customWidth="1"/>
    <col min="10" max="10" width="4.140625" customWidth="1"/>
    <col min="11" max="11" width="8.7109375" bestFit="1" customWidth="1"/>
    <col min="12" max="13" width="9" bestFit="1" customWidth="1"/>
    <col min="14" max="14" width="11.85546875" customWidth="1"/>
    <col min="15" max="15" width="4.28515625" customWidth="1"/>
    <col min="16" max="16" width="8.7109375" bestFit="1" customWidth="1"/>
    <col min="17" max="17" width="9" bestFit="1" customWidth="1"/>
    <col min="18" max="19" width="8.140625" bestFit="1" customWidth="1"/>
    <col min="20" max="20" width="11.85546875" customWidth="1"/>
  </cols>
  <sheetData>
    <row r="1" spans="1:20">
      <c r="A1" s="42" t="s">
        <v>0</v>
      </c>
      <c r="B1" s="56">
        <v>1</v>
      </c>
      <c r="C1" s="56">
        <v>0</v>
      </c>
      <c r="D1" s="56">
        <v>0</v>
      </c>
      <c r="E1" s="67">
        <v>0</v>
      </c>
      <c r="F1" s="67"/>
      <c r="G1" s="58"/>
      <c r="H1" s="57"/>
      <c r="I1" s="57"/>
      <c r="K1" s="57"/>
      <c r="L1" s="57"/>
      <c r="M1" s="57"/>
      <c r="N1" s="57"/>
      <c r="P1" s="57"/>
      <c r="Q1" s="57"/>
      <c r="R1" s="57"/>
      <c r="S1" s="57"/>
      <c r="T1" s="57"/>
    </row>
    <row r="2" spans="1:20">
      <c r="A2" s="16" t="s">
        <v>1</v>
      </c>
      <c r="B2" s="15" t="s">
        <v>2</v>
      </c>
      <c r="C2" s="15" t="s">
        <v>3</v>
      </c>
      <c r="D2" s="15" t="s">
        <v>4</v>
      </c>
      <c r="E2" s="15" t="s">
        <v>5</v>
      </c>
      <c r="F2" s="15" t="s">
        <v>6</v>
      </c>
      <c r="G2" s="15" t="s">
        <v>7</v>
      </c>
      <c r="H2" s="15" t="s">
        <v>8</v>
      </c>
      <c r="I2" s="15" t="s">
        <v>9</v>
      </c>
      <c r="K2" s="16" t="s">
        <v>10</v>
      </c>
      <c r="L2" s="16" t="s">
        <v>11</v>
      </c>
      <c r="M2" s="16" t="s">
        <v>12</v>
      </c>
      <c r="N2" s="16" t="s">
        <v>13</v>
      </c>
      <c r="P2" s="16" t="s">
        <v>14</v>
      </c>
      <c r="Q2" s="16" t="s">
        <v>15</v>
      </c>
      <c r="R2" s="16" t="s">
        <v>16</v>
      </c>
      <c r="S2" s="16" t="s">
        <v>17</v>
      </c>
      <c r="T2" s="16" t="s">
        <v>18</v>
      </c>
    </row>
    <row r="3" spans="1:20">
      <c r="A3" s="32" t="str">
        <f>Summary!$B$8</f>
        <v>A (12am to 6am)</v>
      </c>
      <c r="B3" s="8">
        <v>2190000</v>
      </c>
      <c r="C3" s="30">
        <v>0</v>
      </c>
      <c r="D3" s="30">
        <v>0</v>
      </c>
      <c r="E3" s="30">
        <v>0</v>
      </c>
      <c r="F3" s="30">
        <v>0</v>
      </c>
      <c r="G3" s="30"/>
      <c r="H3" s="30">
        <f t="shared" ref="H3:H6" si="0">B3-(E3-F3)-G3</f>
        <v>2190000</v>
      </c>
      <c r="I3" s="37">
        <f t="shared" ref="I3:I6" si="1">IF(B3&lt;1,,E3/B3)</f>
        <v>0</v>
      </c>
      <c r="K3" s="75">
        <f>Summary!$P$25</f>
        <v>5.05</v>
      </c>
      <c r="L3" s="75">
        <f>Summary!$Q$25</f>
        <v>5.65</v>
      </c>
      <c r="M3" s="49">
        <f>Summary!$T$25</f>
        <v>6</v>
      </c>
      <c r="N3" s="75">
        <f>Summary!$G$2</f>
        <v>6.84</v>
      </c>
      <c r="P3" s="30">
        <f>K3*C3/10^5</f>
        <v>0</v>
      </c>
      <c r="Q3" s="30">
        <f>L3*D3/10^5</f>
        <v>0</v>
      </c>
      <c r="R3" s="30">
        <f>M3*G3/10^5</f>
        <v>0</v>
      </c>
      <c r="S3" s="30">
        <f>IF(H3&gt;0,N3*H3/10^5,0)</f>
        <v>149.79599999999999</v>
      </c>
      <c r="T3" s="46">
        <f>SUM(P3:S3)</f>
        <v>149.79599999999999</v>
      </c>
    </row>
    <row r="4" spans="1:20">
      <c r="A4" s="32" t="str">
        <f>Summary!$B$9</f>
        <v>C (6am to 9am)</v>
      </c>
      <c r="B4" s="8">
        <v>1095000</v>
      </c>
      <c r="C4" s="30">
        <v>0</v>
      </c>
      <c r="D4" s="30">
        <v>0</v>
      </c>
      <c r="E4" s="30">
        <v>0</v>
      </c>
      <c r="F4" s="30">
        <v>0</v>
      </c>
      <c r="G4" s="30"/>
      <c r="H4" s="30">
        <f t="shared" si="0"/>
        <v>1095000</v>
      </c>
      <c r="I4" s="37">
        <f t="shared" si="1"/>
        <v>0</v>
      </c>
      <c r="K4" s="75">
        <f>Summary!$P$26</f>
        <v>5.05</v>
      </c>
      <c r="L4" s="75">
        <f>Summary!$Q$26</f>
        <v>5.65</v>
      </c>
      <c r="M4" s="49">
        <f>Summary!$T$26</f>
        <v>6</v>
      </c>
      <c r="N4" s="75">
        <f>Summary!$G$3</f>
        <v>9.16</v>
      </c>
      <c r="P4" s="30">
        <f t="shared" ref="P4" si="2">K4*C4/10^5</f>
        <v>0</v>
      </c>
      <c r="Q4" s="30">
        <f t="shared" ref="Q4" si="3">L4*D4/10^5</f>
        <v>0</v>
      </c>
      <c r="R4" s="30">
        <f t="shared" ref="R4" si="4">M4*G4/10^5</f>
        <v>0</v>
      </c>
      <c r="S4" s="30">
        <f>IF(H4&gt;0,N4*H4/10^5,0)</f>
        <v>100.30200000000001</v>
      </c>
      <c r="T4" s="46">
        <f t="shared" ref="T4" si="5">SUM(P4:S4)</f>
        <v>100.30200000000001</v>
      </c>
    </row>
    <row r="5" spans="1:20">
      <c r="A5" s="6" t="str">
        <f>Summary!$B$10</f>
        <v>B (9am to 5pm)</v>
      </c>
      <c r="B5" s="8">
        <v>2920000</v>
      </c>
      <c r="C5" s="30">
        <v>0</v>
      </c>
      <c r="D5" s="30">
        <v>0</v>
      </c>
      <c r="E5" s="30">
        <v>0</v>
      </c>
      <c r="F5" s="30">
        <v>0</v>
      </c>
      <c r="G5" s="30"/>
      <c r="H5" s="30">
        <f t="shared" si="0"/>
        <v>2920000</v>
      </c>
      <c r="I5" s="37">
        <f t="shared" si="1"/>
        <v>0</v>
      </c>
      <c r="K5" s="75">
        <f>Summary!$P$27</f>
        <v>5.05</v>
      </c>
      <c r="L5" s="75">
        <f>Summary!$Q$27</f>
        <v>5.65</v>
      </c>
      <c r="M5" s="49">
        <f>Summary!$T$27</f>
        <v>6</v>
      </c>
      <c r="N5" s="75">
        <f>Summary!$G$4</f>
        <v>6.3</v>
      </c>
      <c r="P5" s="30">
        <f t="shared" ref="P5:P6" si="6">K5*C5/10^5</f>
        <v>0</v>
      </c>
      <c r="Q5" s="30">
        <f t="shared" ref="Q5:Q6" si="7">L5*D5/10^5</f>
        <v>0</v>
      </c>
      <c r="R5" s="30">
        <f t="shared" ref="R5:R6" si="8">M5*G5/10^5</f>
        <v>0</v>
      </c>
      <c r="S5" s="30">
        <f>IF(H5&gt;0,N5*H5/10^5,0)</f>
        <v>183.96</v>
      </c>
      <c r="T5" s="46">
        <f t="shared" ref="T5:T6" si="9">SUM(P5:S5)</f>
        <v>183.96</v>
      </c>
    </row>
    <row r="6" spans="1:20">
      <c r="A6" s="32" t="str">
        <f>Summary!$B$11</f>
        <v>D (5pm to 12am)</v>
      </c>
      <c r="B6" s="33">
        <v>2555000</v>
      </c>
      <c r="C6" s="36">
        <v>0</v>
      </c>
      <c r="D6" s="36">
        <v>0</v>
      </c>
      <c r="E6" s="36">
        <v>0</v>
      </c>
      <c r="F6" s="36">
        <v>0</v>
      </c>
      <c r="G6" s="36">
        <v>0</v>
      </c>
      <c r="H6" s="30">
        <f t="shared" si="0"/>
        <v>2555000</v>
      </c>
      <c r="I6" s="37">
        <f t="shared" si="1"/>
        <v>0</v>
      </c>
      <c r="K6" s="75">
        <f>Summary!$P$28</f>
        <v>5.05</v>
      </c>
      <c r="L6" s="75">
        <f>Summary!$Q$28</f>
        <v>5.65</v>
      </c>
      <c r="M6" s="49">
        <f>Summary!$T$28</f>
        <v>6</v>
      </c>
      <c r="N6" s="75">
        <f>Summary!$G$5</f>
        <v>9.4600000000000009</v>
      </c>
      <c r="P6" s="30">
        <f t="shared" si="6"/>
        <v>0</v>
      </c>
      <c r="Q6" s="30">
        <f t="shared" si="7"/>
        <v>0</v>
      </c>
      <c r="R6" s="30">
        <f t="shared" si="8"/>
        <v>0</v>
      </c>
      <c r="S6" s="30">
        <f t="shared" ref="S6" si="10">IF(H6&gt;0,N6*H6/10^5,0)</f>
        <v>241.70300000000003</v>
      </c>
      <c r="T6" s="46">
        <f t="shared" si="9"/>
        <v>241.70300000000003</v>
      </c>
    </row>
    <row r="7" spans="1:20">
      <c r="A7" s="16" t="s">
        <v>19</v>
      </c>
      <c r="B7" s="39">
        <f>SUM(B3:B6)</f>
        <v>8760000</v>
      </c>
      <c r="C7" s="39">
        <f t="shared" ref="C7:G7" si="11">SUM(C3:C6)</f>
        <v>0</v>
      </c>
      <c r="D7" s="39">
        <f t="shared" si="11"/>
        <v>0</v>
      </c>
      <c r="E7" s="39">
        <f t="shared" si="11"/>
        <v>0</v>
      </c>
      <c r="F7" s="39">
        <f t="shared" si="11"/>
        <v>0</v>
      </c>
      <c r="G7" s="39">
        <f t="shared" si="11"/>
        <v>0</v>
      </c>
      <c r="H7" s="39">
        <f>SUM(H3:H6)</f>
        <v>8760000</v>
      </c>
      <c r="I7" s="38">
        <f>1-H7/B7</f>
        <v>0</v>
      </c>
      <c r="K7" s="45"/>
      <c r="L7" s="45"/>
      <c r="M7" s="45"/>
      <c r="N7" s="45"/>
      <c r="P7" s="47">
        <f>SUM(P3:P6)</f>
        <v>0</v>
      </c>
      <c r="Q7" s="47">
        <f>SUM(Q3:Q6)</f>
        <v>0</v>
      </c>
      <c r="R7" s="47">
        <f>SUM(R3:R6)</f>
        <v>0</v>
      </c>
      <c r="S7" s="47">
        <f>SUM(S3:S6)</f>
        <v>675.76099999999997</v>
      </c>
      <c r="T7" s="47">
        <f>SUM(P7:S7)</f>
        <v>675.76099999999997</v>
      </c>
    </row>
    <row r="8" spans="1:20">
      <c r="P8" s="51" t="e">
        <f>(P7+Q7+R7)*10^5/(E7)</f>
        <v>#DIV/0!</v>
      </c>
      <c r="T8" s="52">
        <f>T7*10^5/B7</f>
        <v>7.7141666666666664</v>
      </c>
    </row>
    <row r="9" spans="1:20">
      <c r="A9" s="44" t="s">
        <v>20</v>
      </c>
      <c r="B9" s="55">
        <v>1</v>
      </c>
      <c r="C9" s="55">
        <v>1.875</v>
      </c>
      <c r="D9" s="55">
        <v>0</v>
      </c>
      <c r="E9" s="66">
        <v>0.30960500103140459</v>
      </c>
      <c r="F9" s="66">
        <v>0</v>
      </c>
      <c r="G9" s="77"/>
      <c r="H9" s="66">
        <v>0</v>
      </c>
      <c r="I9" s="129"/>
      <c r="K9" s="130"/>
      <c r="L9" s="130"/>
      <c r="M9" s="130"/>
      <c r="N9" s="130"/>
      <c r="P9" s="130"/>
      <c r="Q9" s="130"/>
      <c r="R9" s="130"/>
      <c r="S9" s="130"/>
      <c r="T9" s="130"/>
    </row>
    <row r="10" spans="1:20">
      <c r="A10" s="16" t="s">
        <v>1</v>
      </c>
      <c r="B10" s="15" t="s">
        <v>2</v>
      </c>
      <c r="C10" s="15" t="s">
        <v>3</v>
      </c>
      <c r="D10" s="15" t="s">
        <v>4</v>
      </c>
      <c r="E10" s="15" t="s">
        <v>5</v>
      </c>
      <c r="F10" s="15" t="s">
        <v>6</v>
      </c>
      <c r="G10" s="15" t="s">
        <v>7</v>
      </c>
      <c r="H10" s="15" t="s">
        <v>8</v>
      </c>
      <c r="I10" s="15" t="s">
        <v>9</v>
      </c>
      <c r="K10" s="16" t="s">
        <v>10</v>
      </c>
      <c r="L10" s="16" t="s">
        <v>11</v>
      </c>
      <c r="M10" s="16" t="s">
        <v>12</v>
      </c>
      <c r="N10" s="16" t="s">
        <v>13</v>
      </c>
      <c r="P10" s="16" t="s">
        <v>14</v>
      </c>
      <c r="Q10" s="16" t="s">
        <v>15</v>
      </c>
      <c r="R10" s="16" t="s">
        <v>16</v>
      </c>
      <c r="S10" s="16" t="s">
        <v>17</v>
      </c>
      <c r="T10" s="16" t="s">
        <v>18</v>
      </c>
    </row>
    <row r="11" spans="1:20">
      <c r="A11" s="32" t="str">
        <f>Summary!$B$8</f>
        <v>A (12am to 6am)</v>
      </c>
      <c r="B11" s="8">
        <v>2190000</v>
      </c>
      <c r="C11" s="30">
        <v>0</v>
      </c>
      <c r="D11" s="30">
        <v>0</v>
      </c>
      <c r="E11" s="30">
        <v>0</v>
      </c>
      <c r="F11" s="30">
        <v>0</v>
      </c>
      <c r="G11" s="30"/>
      <c r="H11" s="30">
        <f t="shared" ref="H11:H14" si="12">B11-(E11-F11)-G11</f>
        <v>2190000</v>
      </c>
      <c r="I11" s="37">
        <f t="shared" ref="I11:I14" si="13">IF(B11&lt;1,,E11/B11)</f>
        <v>0</v>
      </c>
      <c r="K11" s="75">
        <f>Summary!$P$25</f>
        <v>5.05</v>
      </c>
      <c r="L11" s="75">
        <f>Summary!$Q$25</f>
        <v>5.65</v>
      </c>
      <c r="M11" s="49">
        <f>Summary!$T$25</f>
        <v>6</v>
      </c>
      <c r="N11" s="75">
        <f>Summary!$G$2</f>
        <v>6.84</v>
      </c>
      <c r="P11" s="30">
        <f>K11*C11/10^5</f>
        <v>0</v>
      </c>
      <c r="Q11" s="30">
        <f t="shared" ref="Q11:Q14" si="14">L11*D11/10^5</f>
        <v>0</v>
      </c>
      <c r="R11" s="30">
        <f>M11*G11/10^5</f>
        <v>0</v>
      </c>
      <c r="S11" s="30">
        <f>IF(H11&gt;0,N11*H11/10^5,0)</f>
        <v>149.79599999999999</v>
      </c>
      <c r="T11" s="46">
        <f>SUM(P11:S11)</f>
        <v>149.79599999999999</v>
      </c>
    </row>
    <row r="12" spans="1:20">
      <c r="A12" s="32" t="str">
        <f>Summary!$B$9</f>
        <v>C (6am to 9am)</v>
      </c>
      <c r="B12" s="8">
        <v>1095000</v>
      </c>
      <c r="C12" s="30">
        <v>291100.06861544633</v>
      </c>
      <c r="D12" s="30">
        <v>0</v>
      </c>
      <c r="E12" s="30">
        <v>291100.06861544633</v>
      </c>
      <c r="F12" s="30">
        <v>0</v>
      </c>
      <c r="G12" s="30"/>
      <c r="H12" s="30">
        <f t="shared" si="12"/>
        <v>803899.93138455367</v>
      </c>
      <c r="I12" s="37">
        <f>IF(B12&lt;1,,E12/B12)</f>
        <v>0.26584481152095557</v>
      </c>
      <c r="K12" s="75">
        <f>Summary!$P$26</f>
        <v>5.05</v>
      </c>
      <c r="L12" s="75">
        <f>Summary!$Q$26</f>
        <v>5.65</v>
      </c>
      <c r="M12" s="49">
        <f>Summary!$T$26</f>
        <v>6</v>
      </c>
      <c r="N12" s="75">
        <f>Summary!$G$3</f>
        <v>9.16</v>
      </c>
      <c r="P12" s="30">
        <f t="shared" ref="P12" si="15">K12*C12/10^5</f>
        <v>14.70055346508004</v>
      </c>
      <c r="Q12" s="30">
        <f t="shared" si="14"/>
        <v>0</v>
      </c>
      <c r="R12" s="30">
        <f t="shared" ref="R12" si="16">M12*G12/10^5</f>
        <v>0</v>
      </c>
      <c r="S12" s="30">
        <f>IF(H12&gt;0,N12*H12/10^5,0)</f>
        <v>73.637233714825115</v>
      </c>
      <c r="T12" s="46">
        <f t="shared" ref="T12" si="17">SUM(P12:S12)</f>
        <v>88.337787179905149</v>
      </c>
    </row>
    <row r="13" spans="1:20">
      <c r="A13" s="6" t="str">
        <f>Summary!$B$10</f>
        <v>B (9am to 5pm)</v>
      </c>
      <c r="B13" s="8">
        <v>2920000</v>
      </c>
      <c r="C13" s="30">
        <v>2382369.3011310501</v>
      </c>
      <c r="D13" s="30">
        <v>0</v>
      </c>
      <c r="E13" s="30">
        <v>2382369.3011310501</v>
      </c>
      <c r="F13" s="30">
        <v>0</v>
      </c>
      <c r="G13" s="30"/>
      <c r="H13" s="30">
        <f t="shared" si="12"/>
        <v>537630.6988689499</v>
      </c>
      <c r="I13" s="37">
        <f t="shared" si="13"/>
        <v>0.81587989764761992</v>
      </c>
      <c r="K13" s="75">
        <f>Summary!$P$27</f>
        <v>5.05</v>
      </c>
      <c r="L13" s="75">
        <f>Summary!$Q$27</f>
        <v>5.65</v>
      </c>
      <c r="M13" s="49">
        <f>Summary!$T$27</f>
        <v>6</v>
      </c>
      <c r="N13" s="75">
        <f>Summary!$G$4</f>
        <v>6.3</v>
      </c>
      <c r="P13" s="30">
        <f>K13*C13/10^5</f>
        <v>120.30964970711803</v>
      </c>
      <c r="Q13" s="30">
        <f t="shared" si="14"/>
        <v>0</v>
      </c>
      <c r="R13" s="30">
        <f t="shared" ref="R13:R14" si="18">M13*G13/10^5</f>
        <v>0</v>
      </c>
      <c r="S13" s="30">
        <f t="shared" ref="S13" si="19">IF(H13&gt;0,N13*H13/10^5,0)</f>
        <v>33.87073402874384</v>
      </c>
      <c r="T13" s="46">
        <f t="shared" ref="T13:T14" si="20">SUM(P13:S13)</f>
        <v>154.18038373586188</v>
      </c>
    </row>
    <row r="14" spans="1:20">
      <c r="A14" s="32" t="str">
        <f>Summary!$B$11</f>
        <v>D (5pm to 12am)</v>
      </c>
      <c r="B14" s="8">
        <v>2555000</v>
      </c>
      <c r="C14" s="30">
        <v>38670.439288607755</v>
      </c>
      <c r="D14" s="30">
        <v>0</v>
      </c>
      <c r="E14" s="30">
        <v>38670.439288607755</v>
      </c>
      <c r="F14" s="30">
        <v>0</v>
      </c>
      <c r="G14" s="30">
        <v>0</v>
      </c>
      <c r="H14" s="30">
        <f t="shared" si="12"/>
        <v>2516329.5607113922</v>
      </c>
      <c r="I14" s="37">
        <f t="shared" si="13"/>
        <v>1.5135201287126324E-2</v>
      </c>
      <c r="K14" s="75">
        <f>Summary!$P$28</f>
        <v>5.05</v>
      </c>
      <c r="L14" s="75">
        <f>Summary!$Q$28</f>
        <v>5.65</v>
      </c>
      <c r="M14" s="49">
        <f>Summary!$T$28</f>
        <v>6</v>
      </c>
      <c r="N14" s="75">
        <f>Summary!$G$5</f>
        <v>9.4600000000000009</v>
      </c>
      <c r="P14" s="30">
        <f>K14*C14/10^5</f>
        <v>1.9528571840746916</v>
      </c>
      <c r="Q14" s="30">
        <f t="shared" si="14"/>
        <v>0</v>
      </c>
      <c r="R14" s="30">
        <f t="shared" si="18"/>
        <v>0</v>
      </c>
      <c r="S14" s="30">
        <f>IF(H14&gt;0,N14*H14/10^5,0)</f>
        <v>238.04477644329771</v>
      </c>
      <c r="T14" s="46">
        <f t="shared" si="20"/>
        <v>239.99763362737241</v>
      </c>
    </row>
    <row r="15" spans="1:20">
      <c r="A15" s="16" t="s">
        <v>19</v>
      </c>
      <c r="B15" s="39">
        <f>SUM(B11:B14)</f>
        <v>8760000</v>
      </c>
      <c r="C15" s="39">
        <f t="shared" ref="C15:E15" si="21">SUM(C11:C14)</f>
        <v>2712139.8090351042</v>
      </c>
      <c r="D15" s="39">
        <f t="shared" si="21"/>
        <v>0</v>
      </c>
      <c r="E15" s="39">
        <f t="shared" si="21"/>
        <v>2712139.8090351042</v>
      </c>
      <c r="F15" s="39">
        <f>SUM(F11:F14)</f>
        <v>0</v>
      </c>
      <c r="G15" s="39">
        <f t="shared" ref="G15" si="22">SUM(G11:G14)</f>
        <v>0</v>
      </c>
      <c r="H15" s="39">
        <f>SUM(H11:H14)</f>
        <v>6047860.1909648962</v>
      </c>
      <c r="I15" s="38">
        <f>1-H15/B15</f>
        <v>0.30960500103140454</v>
      </c>
      <c r="K15" s="45"/>
      <c r="L15" s="45"/>
      <c r="M15" s="45"/>
      <c r="N15" s="45"/>
      <c r="P15" s="47">
        <f>SUM(P11:P14)</f>
        <v>136.96306035627276</v>
      </c>
      <c r="Q15" s="47">
        <f>SUM(Q11:Q14)</f>
        <v>0</v>
      </c>
      <c r="R15" s="47">
        <f>SUM(R11:R14)</f>
        <v>0</v>
      </c>
      <c r="S15" s="47">
        <f>SUM(S11:S14)</f>
        <v>495.34874418686661</v>
      </c>
      <c r="T15" s="47">
        <f>SUM(P15:S15)</f>
        <v>632.31180454313937</v>
      </c>
    </row>
    <row r="16" spans="1:20">
      <c r="P16" s="51">
        <f>(P15+Q15+R15)*10^5/(E15)</f>
        <v>5.05</v>
      </c>
      <c r="Q16" s="50"/>
      <c r="T16" s="52">
        <f>T15*10^5/B15</f>
        <v>7.2181712847390331</v>
      </c>
    </row>
    <row r="17" spans="1:20">
      <c r="A17" s="44" t="s">
        <v>21</v>
      </c>
      <c r="B17" s="55">
        <v>1</v>
      </c>
      <c r="C17" s="55">
        <v>1.74</v>
      </c>
      <c r="D17" s="55">
        <v>0</v>
      </c>
      <c r="E17" s="66">
        <v>0.31923266470676898</v>
      </c>
      <c r="F17" s="66">
        <v>0</v>
      </c>
      <c r="G17" s="77"/>
      <c r="H17" s="66">
        <v>0</v>
      </c>
      <c r="I17" s="129"/>
      <c r="K17" s="130"/>
      <c r="L17" s="130"/>
      <c r="M17" s="130"/>
      <c r="N17" s="130"/>
      <c r="P17" s="130"/>
      <c r="Q17" s="130"/>
      <c r="R17" s="130"/>
      <c r="S17" s="130"/>
      <c r="T17" s="130"/>
    </row>
    <row r="18" spans="1:20">
      <c r="A18" s="16" t="s">
        <v>1</v>
      </c>
      <c r="B18" s="15" t="s">
        <v>2</v>
      </c>
      <c r="C18" s="15" t="s">
        <v>3</v>
      </c>
      <c r="D18" s="15" t="s">
        <v>4</v>
      </c>
      <c r="E18" s="15" t="s">
        <v>5</v>
      </c>
      <c r="F18" s="15" t="s">
        <v>6</v>
      </c>
      <c r="G18" s="15" t="s">
        <v>7</v>
      </c>
      <c r="H18" s="15" t="s">
        <v>8</v>
      </c>
      <c r="I18" s="15" t="s">
        <v>9</v>
      </c>
      <c r="K18" s="16" t="s">
        <v>10</v>
      </c>
      <c r="L18" s="16" t="s">
        <v>11</v>
      </c>
      <c r="M18" s="16" t="s">
        <v>12</v>
      </c>
      <c r="N18" s="16" t="s">
        <v>13</v>
      </c>
      <c r="P18" s="16" t="s">
        <v>14</v>
      </c>
      <c r="Q18" s="16" t="s">
        <v>15</v>
      </c>
      <c r="R18" s="16" t="s">
        <v>16</v>
      </c>
      <c r="S18" s="16" t="s">
        <v>17</v>
      </c>
      <c r="T18" s="16" t="s">
        <v>18</v>
      </c>
    </row>
    <row r="19" spans="1:20">
      <c r="A19" s="32" t="str">
        <f>Summary!$B$8</f>
        <v>A (12am to 6am)</v>
      </c>
      <c r="B19" s="8">
        <v>2190000</v>
      </c>
      <c r="C19" s="30">
        <v>0</v>
      </c>
      <c r="D19" s="30">
        <v>0</v>
      </c>
      <c r="E19" s="30">
        <v>0</v>
      </c>
      <c r="F19" s="30">
        <v>0</v>
      </c>
      <c r="G19" s="30"/>
      <c r="H19" s="30">
        <f t="shared" ref="H19:H22" si="23">B19-(E19-F19)-G19</f>
        <v>2190000</v>
      </c>
      <c r="I19" s="37">
        <f t="shared" ref="I19:I22" si="24">IF(B19&lt;1,,E19/B19)</f>
        <v>0</v>
      </c>
      <c r="K19" s="75">
        <f>Summary!$P$25</f>
        <v>5.05</v>
      </c>
      <c r="L19" s="75">
        <f>Summary!$Q$25</f>
        <v>5.65</v>
      </c>
      <c r="M19" s="49">
        <f>Summary!$T$25</f>
        <v>6</v>
      </c>
      <c r="N19" s="75">
        <f>Summary!$G$2</f>
        <v>6.84</v>
      </c>
      <c r="P19" s="30">
        <f>K19*C19/10^5</f>
        <v>0</v>
      </c>
      <c r="Q19" s="30">
        <f t="shared" ref="Q19:Q22" si="25">L19*D19/10^5</f>
        <v>0</v>
      </c>
      <c r="R19" s="30">
        <f>M19*G19/10^5</f>
        <v>0</v>
      </c>
      <c r="S19" s="30">
        <f>IF(H19&gt;0,N19*H19/10^5,0)</f>
        <v>149.79599999999999</v>
      </c>
      <c r="T19" s="46">
        <f>SUM(P19:S19)</f>
        <v>149.79599999999999</v>
      </c>
    </row>
    <row r="20" spans="1:20">
      <c r="A20" s="32" t="str">
        <f>Summary!$B$9</f>
        <v>C (6am to 9am)</v>
      </c>
      <c r="B20" s="8">
        <v>1095000</v>
      </c>
      <c r="C20" s="30">
        <v>389962.29228709801</v>
      </c>
      <c r="D20" s="30">
        <v>0</v>
      </c>
      <c r="E20" s="30">
        <v>389962.29228709801</v>
      </c>
      <c r="F20" s="30">
        <v>0</v>
      </c>
      <c r="G20" s="30"/>
      <c r="H20" s="30">
        <f t="shared" si="23"/>
        <v>705037.70771290199</v>
      </c>
      <c r="I20" s="37">
        <f t="shared" si="24"/>
        <v>0.35612994729415343</v>
      </c>
      <c r="K20" s="75">
        <f>Summary!$P$26</f>
        <v>5.05</v>
      </c>
      <c r="L20" s="75">
        <f>Summary!$Q$26</f>
        <v>5.65</v>
      </c>
      <c r="M20" s="49">
        <f>Summary!$T$26</f>
        <v>6</v>
      </c>
      <c r="N20" s="75">
        <f>Summary!$G$3</f>
        <v>9.16</v>
      </c>
      <c r="P20" s="30">
        <f t="shared" ref="P20" si="26">K20*C20/10^5</f>
        <v>19.693095760498451</v>
      </c>
      <c r="Q20" s="30">
        <f t="shared" si="25"/>
        <v>0</v>
      </c>
      <c r="R20" s="30">
        <f t="shared" ref="R20" si="27">M20*G20/10^5</f>
        <v>0</v>
      </c>
      <c r="S20" s="30">
        <f>IF(H20&gt;0,N20*H20/10^5,0)</f>
        <v>64.581454026501817</v>
      </c>
      <c r="T20" s="46">
        <f t="shared" ref="T20" si="28">SUM(P20:S20)</f>
        <v>84.274549787000268</v>
      </c>
    </row>
    <row r="21" spans="1:20">
      <c r="A21" s="6" t="str">
        <f>Summary!$B$10</f>
        <v>B (9am to 5pm)</v>
      </c>
      <c r="B21" s="8">
        <v>2920000</v>
      </c>
      <c r="C21" s="30">
        <v>2342953.9148739893</v>
      </c>
      <c r="D21" s="30">
        <v>0</v>
      </c>
      <c r="E21" s="30">
        <v>2342953.9148739893</v>
      </c>
      <c r="F21" s="30">
        <v>0</v>
      </c>
      <c r="G21" s="30"/>
      <c r="H21" s="30">
        <f t="shared" si="23"/>
        <v>577046.0851260107</v>
      </c>
      <c r="I21" s="37">
        <f t="shared" si="24"/>
        <v>0.80238147769657164</v>
      </c>
      <c r="K21" s="75">
        <f>Summary!$P$27</f>
        <v>5.05</v>
      </c>
      <c r="L21" s="75">
        <f>Summary!$Q$27</f>
        <v>5.65</v>
      </c>
      <c r="M21" s="49">
        <f>Summary!$T$27</f>
        <v>6</v>
      </c>
      <c r="N21" s="75">
        <f>Summary!$G$4</f>
        <v>6.3</v>
      </c>
      <c r="P21" s="30">
        <f t="shared" ref="P21:P22" si="29">K21*C21/10^5</f>
        <v>118.31917270113645</v>
      </c>
      <c r="Q21" s="30">
        <f t="shared" si="25"/>
        <v>0</v>
      </c>
      <c r="R21" s="30">
        <f t="shared" ref="R21:R22" si="30">M21*G21/10^5</f>
        <v>0</v>
      </c>
      <c r="S21" s="30">
        <f t="shared" ref="S21" si="31">IF(H21&gt;0,N21*H21/10^5,0)</f>
        <v>36.353903362938674</v>
      </c>
      <c r="T21" s="46">
        <f t="shared" ref="T21:T22" si="32">SUM(P21:S21)</f>
        <v>154.67307606407513</v>
      </c>
    </row>
    <row r="22" spans="1:20">
      <c r="A22" s="32" t="str">
        <f>Summary!$B$11</f>
        <v>D (5pm to 12am)</v>
      </c>
      <c r="B22" s="33">
        <v>2555000</v>
      </c>
      <c r="C22" s="36">
        <v>63561.935670208768</v>
      </c>
      <c r="D22" s="36">
        <v>0</v>
      </c>
      <c r="E22" s="36">
        <v>63561.935670208768</v>
      </c>
      <c r="F22" s="36">
        <v>0</v>
      </c>
      <c r="G22" s="36">
        <v>0</v>
      </c>
      <c r="H22" s="30">
        <f t="shared" si="23"/>
        <v>2491438.0643297913</v>
      </c>
      <c r="I22" s="37">
        <f t="shared" si="24"/>
        <v>2.4877469929631611E-2</v>
      </c>
      <c r="K22" s="75">
        <f>Summary!$P$28</f>
        <v>5.05</v>
      </c>
      <c r="L22" s="75">
        <f>Summary!$Q$28</f>
        <v>5.65</v>
      </c>
      <c r="M22" s="49">
        <f>Summary!$T$28</f>
        <v>6</v>
      </c>
      <c r="N22" s="75">
        <f>Summary!$G$5</f>
        <v>9.4600000000000009</v>
      </c>
      <c r="P22" s="30">
        <f t="shared" si="29"/>
        <v>3.2098777513455423</v>
      </c>
      <c r="Q22" s="30">
        <f t="shared" si="25"/>
        <v>0</v>
      </c>
      <c r="R22" s="30">
        <f t="shared" si="30"/>
        <v>0</v>
      </c>
      <c r="S22" s="30">
        <f>IF(H22&gt;0,N22*H22/10^5,0)</f>
        <v>235.69004088559828</v>
      </c>
      <c r="T22" s="46">
        <f t="shared" si="32"/>
        <v>238.89991863694382</v>
      </c>
    </row>
    <row r="23" spans="1:20">
      <c r="A23" s="16" t="s">
        <v>19</v>
      </c>
      <c r="B23" s="39">
        <f>SUM(B19:B22)</f>
        <v>8760000</v>
      </c>
      <c r="C23" s="39">
        <f t="shared" ref="C23" si="33">SUM(C19:C22)</f>
        <v>2796478.1428312962</v>
      </c>
      <c r="D23" s="39">
        <f t="shared" ref="D23" si="34">SUM(D19:D22)</f>
        <v>0</v>
      </c>
      <c r="E23" s="39">
        <f t="shared" ref="E23" si="35">SUM(E19:E22)</f>
        <v>2796478.1428312962</v>
      </c>
      <c r="F23" s="39">
        <f t="shared" ref="F23:G23" si="36">SUM(F19:F22)</f>
        <v>0</v>
      </c>
      <c r="G23" s="39">
        <f t="shared" si="36"/>
        <v>0</v>
      </c>
      <c r="H23" s="39">
        <f>SUM(H19:H22)</f>
        <v>5963521.8571687043</v>
      </c>
      <c r="I23" s="38">
        <f>1-H23/B23</f>
        <v>0.31923266470676892</v>
      </c>
      <c r="K23" s="45"/>
      <c r="L23" s="45"/>
      <c r="M23" s="45"/>
      <c r="N23" s="45"/>
      <c r="P23" s="47">
        <f>SUM(P19:P22)</f>
        <v>141.22214621298045</v>
      </c>
      <c r="Q23" s="47">
        <f>SUM(Q19:Q22)</f>
        <v>0</v>
      </c>
      <c r="R23" s="47">
        <f>SUM(R19:R22)</f>
        <v>0</v>
      </c>
      <c r="S23" s="47">
        <f>SUM(S19:S22)</f>
        <v>486.42139827503877</v>
      </c>
      <c r="T23" s="47">
        <f>SUM(P23:S23)</f>
        <v>627.64354448801919</v>
      </c>
    </row>
    <row r="24" spans="1:20">
      <c r="P24" s="51">
        <f>(P23+Q23+R23)*10^5/(E23)</f>
        <v>5.05</v>
      </c>
      <c r="T24" s="52">
        <f>T23*10^5/B23</f>
        <v>7.1648806448404017</v>
      </c>
    </row>
    <row r="25" spans="1:20">
      <c r="A25" s="44" t="s">
        <v>22</v>
      </c>
      <c r="B25" s="55">
        <v>1</v>
      </c>
      <c r="C25" s="55">
        <v>2.08</v>
      </c>
      <c r="D25" s="55">
        <v>0</v>
      </c>
      <c r="E25" s="66">
        <v>0.31569591780821926</v>
      </c>
      <c r="F25" s="66">
        <v>4.7205705114248002E-4</v>
      </c>
      <c r="G25" s="77"/>
      <c r="H25" s="66" t="e">
        <v>#DIV/0!</v>
      </c>
      <c r="I25" s="129"/>
      <c r="K25" s="130"/>
      <c r="L25" s="130"/>
      <c r="M25" s="130"/>
      <c r="N25" s="130"/>
      <c r="P25" s="130"/>
      <c r="Q25" s="130"/>
      <c r="R25" s="130"/>
      <c r="S25" s="130"/>
      <c r="T25" s="130"/>
    </row>
    <row r="26" spans="1:20">
      <c r="A26" s="16" t="s">
        <v>1</v>
      </c>
      <c r="B26" s="15" t="s">
        <v>2</v>
      </c>
      <c r="C26" s="15" t="s">
        <v>3</v>
      </c>
      <c r="D26" s="15" t="s">
        <v>4</v>
      </c>
      <c r="E26" s="15" t="s">
        <v>5</v>
      </c>
      <c r="F26" s="15" t="s">
        <v>6</v>
      </c>
      <c r="G26" s="15" t="s">
        <v>7</v>
      </c>
      <c r="H26" s="15" t="s">
        <v>8</v>
      </c>
      <c r="I26" s="15" t="s">
        <v>9</v>
      </c>
      <c r="K26" s="16" t="s">
        <v>10</v>
      </c>
      <c r="L26" s="16" t="s">
        <v>11</v>
      </c>
      <c r="M26" s="16" t="s">
        <v>12</v>
      </c>
      <c r="N26" s="16" t="s">
        <v>13</v>
      </c>
      <c r="P26" s="16" t="s">
        <v>14</v>
      </c>
      <c r="Q26" s="16" t="s">
        <v>15</v>
      </c>
      <c r="R26" s="16" t="s">
        <v>16</v>
      </c>
      <c r="S26" s="16" t="s">
        <v>17</v>
      </c>
      <c r="T26" s="16" t="s">
        <v>18</v>
      </c>
    </row>
    <row r="27" spans="1:20">
      <c r="A27" s="32" t="str">
        <f>Summary!$B$8</f>
        <v>A (12am to 6am)</v>
      </c>
      <c r="B27" s="8">
        <v>2190000</v>
      </c>
      <c r="C27" s="30">
        <v>0</v>
      </c>
      <c r="D27" s="30">
        <v>0</v>
      </c>
      <c r="E27" s="30">
        <v>0</v>
      </c>
      <c r="F27" s="30">
        <v>0</v>
      </c>
      <c r="G27" s="30"/>
      <c r="H27" s="30">
        <f t="shared" ref="H27:H30" si="37">B27-(E27-F27)-G27</f>
        <v>2190000</v>
      </c>
      <c r="I27" s="37">
        <f t="shared" ref="I27:I30" si="38">IF(B27&lt;1,,E27/B27)</f>
        <v>0</v>
      </c>
      <c r="K27" s="75">
        <f>Summary!$P$25</f>
        <v>5.05</v>
      </c>
      <c r="L27" s="75">
        <f>Summary!$Q$25</f>
        <v>5.65</v>
      </c>
      <c r="M27" s="49">
        <f>Summary!$T$25</f>
        <v>6</v>
      </c>
      <c r="N27" s="75">
        <f>Summary!$G$2</f>
        <v>6.84</v>
      </c>
      <c r="P27" s="30">
        <f>K27*C27/10^5</f>
        <v>0</v>
      </c>
      <c r="Q27" s="30">
        <f t="shared" ref="Q27:Q30" si="39">L27*D27/10^5</f>
        <v>0</v>
      </c>
      <c r="R27" s="30">
        <f>M27*G27/10^5</f>
        <v>0</v>
      </c>
      <c r="S27" s="30">
        <f>IF(H27&gt;0,N27*H27/10^5,0)</f>
        <v>149.79599999999999</v>
      </c>
      <c r="T27" s="46">
        <f>SUM(P27:S27)</f>
        <v>149.79599999999999</v>
      </c>
    </row>
    <row r="28" spans="1:20">
      <c r="A28" s="32" t="str">
        <f>Summary!$B$9</f>
        <v>C (6am to 9am)</v>
      </c>
      <c r="B28" s="8">
        <v>1095000</v>
      </c>
      <c r="C28" s="30">
        <v>307833.55200000003</v>
      </c>
      <c r="D28" s="30">
        <v>0</v>
      </c>
      <c r="E28" s="30">
        <v>307833.55200000003</v>
      </c>
      <c r="F28" s="30">
        <v>0</v>
      </c>
      <c r="G28" s="30"/>
      <c r="H28" s="30">
        <f t="shared" si="37"/>
        <v>787166.44799999997</v>
      </c>
      <c r="I28" s="37">
        <f t="shared" si="38"/>
        <v>0.28112653150684935</v>
      </c>
      <c r="K28" s="75">
        <f>Summary!$P$26</f>
        <v>5.05</v>
      </c>
      <c r="L28" s="75">
        <f>Summary!$Q$26</f>
        <v>5.65</v>
      </c>
      <c r="M28" s="49">
        <f>Summary!$T$26</f>
        <v>6</v>
      </c>
      <c r="N28" s="75">
        <f>Summary!$G$3</f>
        <v>9.16</v>
      </c>
      <c r="P28" s="30">
        <f t="shared" ref="P28" si="40">K28*C28/10^5</f>
        <v>15.545594376</v>
      </c>
      <c r="Q28" s="30">
        <f t="shared" si="39"/>
        <v>0</v>
      </c>
      <c r="R28" s="30">
        <f t="shared" ref="R28" si="41">M28*G28/10^5</f>
        <v>0</v>
      </c>
      <c r="S28" s="30">
        <f>IF(H28&gt;0,N28*H28/10^5,0)</f>
        <v>72.104446636800006</v>
      </c>
      <c r="T28" s="46">
        <f t="shared" ref="T28" si="42">SUM(P28:S28)</f>
        <v>87.650041012800003</v>
      </c>
    </row>
    <row r="29" spans="1:20">
      <c r="A29" s="6" t="str">
        <f>Summary!$B$10</f>
        <v>B (9am to 5pm)</v>
      </c>
      <c r="B29" s="8">
        <v>2920000</v>
      </c>
      <c r="C29" s="30">
        <v>2410394.6880000005</v>
      </c>
      <c r="D29" s="30">
        <v>0</v>
      </c>
      <c r="E29" s="30">
        <v>2410394.6880000005</v>
      </c>
      <c r="F29" s="30">
        <v>1305.4720000000166</v>
      </c>
      <c r="G29" s="30"/>
      <c r="H29" s="30">
        <f t="shared" si="37"/>
        <v>510910.78399999952</v>
      </c>
      <c r="I29" s="37">
        <f t="shared" si="38"/>
        <v>0.8254776328767125</v>
      </c>
      <c r="K29" s="75">
        <f>Summary!$P$27</f>
        <v>5.05</v>
      </c>
      <c r="L29" s="75">
        <f>Summary!$Q$27</f>
        <v>5.65</v>
      </c>
      <c r="M29" s="49">
        <f>Summary!$T$27</f>
        <v>6</v>
      </c>
      <c r="N29" s="75">
        <f>Summary!$G$4</f>
        <v>6.3</v>
      </c>
      <c r="P29" s="30">
        <f t="shared" ref="P29:P30" si="43">K29*C29/10^5</f>
        <v>121.72493174400002</v>
      </c>
      <c r="Q29" s="30">
        <f t="shared" si="39"/>
        <v>0</v>
      </c>
      <c r="R29" s="30">
        <f t="shared" ref="R29:R30" si="44">M29*G29/10^5</f>
        <v>0</v>
      </c>
      <c r="S29" s="30">
        <f t="shared" ref="S29" si="45">IF(H29&gt;0,N29*H29/10^5,0)</f>
        <v>32.187379391999968</v>
      </c>
      <c r="T29" s="46">
        <f t="shared" ref="T29:T30" si="46">SUM(P29:S29)</f>
        <v>153.91231113599997</v>
      </c>
    </row>
    <row r="30" spans="1:20">
      <c r="A30" s="32" t="str">
        <f>Summary!$B$11</f>
        <v>D (5pm to 12am)</v>
      </c>
      <c r="B30" s="33">
        <v>2555000</v>
      </c>
      <c r="C30" s="36">
        <v>47268.000000000007</v>
      </c>
      <c r="D30" s="36">
        <v>0</v>
      </c>
      <c r="E30" s="36">
        <v>47268.000000000007</v>
      </c>
      <c r="F30" s="36">
        <v>0</v>
      </c>
      <c r="G30" s="36">
        <v>1044.3776000000134</v>
      </c>
      <c r="H30" s="30">
        <f t="shared" si="37"/>
        <v>2506687.6223999998</v>
      </c>
      <c r="I30" s="37">
        <f t="shared" si="38"/>
        <v>1.8500195694716247E-2</v>
      </c>
      <c r="K30" s="75">
        <f>Summary!$P$28</f>
        <v>5.05</v>
      </c>
      <c r="L30" s="75">
        <f>Summary!$Q$28</f>
        <v>5.65</v>
      </c>
      <c r="M30" s="49">
        <f>Summary!$T$28</f>
        <v>6</v>
      </c>
      <c r="N30" s="75">
        <f>Summary!$G$5</f>
        <v>9.4600000000000009</v>
      </c>
      <c r="P30" s="30">
        <f t="shared" si="43"/>
        <v>2.3870340000000003</v>
      </c>
      <c r="Q30" s="30">
        <f t="shared" si="39"/>
        <v>0</v>
      </c>
      <c r="R30" s="30">
        <f t="shared" si="44"/>
        <v>6.2662656000000802E-2</v>
      </c>
      <c r="S30" s="30">
        <f>IF(H30&gt;0,N30*H30/10^5,0)</f>
        <v>237.13264907903999</v>
      </c>
      <c r="T30" s="46">
        <f t="shared" si="46"/>
        <v>239.58234573504001</v>
      </c>
    </row>
    <row r="31" spans="1:20">
      <c r="A31" s="16" t="s">
        <v>19</v>
      </c>
      <c r="B31" s="39">
        <f>SUM(B27:B30)</f>
        <v>8760000</v>
      </c>
      <c r="C31" s="39">
        <f t="shared" ref="C31:G31" si="47">SUM(C27:C30)</f>
        <v>2765496.2400000007</v>
      </c>
      <c r="D31" s="39">
        <f t="shared" si="47"/>
        <v>0</v>
      </c>
      <c r="E31" s="39">
        <f t="shared" si="47"/>
        <v>2765496.2400000007</v>
      </c>
      <c r="F31" s="39">
        <f t="shared" si="47"/>
        <v>1305.4720000000166</v>
      </c>
      <c r="G31" s="39">
        <f t="shared" si="47"/>
        <v>1044.3776000000134</v>
      </c>
      <c r="H31" s="39">
        <f>SUM(H27:H30)</f>
        <v>5994764.8543999996</v>
      </c>
      <c r="I31" s="38">
        <f>1-H31/B31</f>
        <v>0.31566611251141552</v>
      </c>
      <c r="K31" s="45"/>
      <c r="L31" s="45"/>
      <c r="M31" s="45"/>
      <c r="N31" s="45"/>
      <c r="P31" s="47">
        <f>SUM(P27:P30)</f>
        <v>139.65756012000003</v>
      </c>
      <c r="Q31" s="47">
        <f>SUM(Q27:Q30)</f>
        <v>0</v>
      </c>
      <c r="R31" s="47">
        <f>SUM(R27:R30)</f>
        <v>6.2662656000000802E-2</v>
      </c>
      <c r="S31" s="47">
        <f>SUM(S27:S30)</f>
        <v>491.22047510783995</v>
      </c>
      <c r="T31" s="47">
        <f>SUM(P31:S31)</f>
        <v>630.94069788384002</v>
      </c>
    </row>
    <row r="32" spans="1:20">
      <c r="P32" s="51">
        <f>(P31+Q31+R31)*10^5/(E31)</f>
        <v>5.0522658738454842</v>
      </c>
      <c r="T32" s="52">
        <f>T31*10^5/B31</f>
        <v>7.2025193822356162</v>
      </c>
    </row>
    <row r="33" spans="1:20">
      <c r="A33" s="43" t="s">
        <v>23</v>
      </c>
      <c r="B33" s="54">
        <v>1</v>
      </c>
      <c r="C33" s="54">
        <v>0</v>
      </c>
      <c r="D33" s="54">
        <v>1.4</v>
      </c>
      <c r="E33" s="65">
        <v>0.4436824122431503</v>
      </c>
      <c r="F33" s="65">
        <v>0</v>
      </c>
      <c r="G33" s="78"/>
      <c r="H33" s="65">
        <v>0</v>
      </c>
      <c r="I33" s="127"/>
      <c r="K33" s="128"/>
      <c r="L33" s="128"/>
      <c r="M33" s="128"/>
      <c r="N33" s="128"/>
      <c r="P33" s="128"/>
      <c r="Q33" s="128"/>
      <c r="R33" s="128"/>
      <c r="S33" s="128"/>
      <c r="T33" s="128"/>
    </row>
    <row r="34" spans="1:20">
      <c r="A34" s="16" t="s">
        <v>1</v>
      </c>
      <c r="B34" s="15" t="s">
        <v>2</v>
      </c>
      <c r="C34" s="15" t="s">
        <v>3</v>
      </c>
      <c r="D34" s="15" t="s">
        <v>4</v>
      </c>
      <c r="E34" s="15" t="s">
        <v>5</v>
      </c>
      <c r="F34" s="15" t="s">
        <v>6</v>
      </c>
      <c r="G34" s="15" t="s">
        <v>7</v>
      </c>
      <c r="H34" s="15" t="s">
        <v>8</v>
      </c>
      <c r="I34" s="15" t="s">
        <v>9</v>
      </c>
      <c r="K34" s="16" t="s">
        <v>10</v>
      </c>
      <c r="L34" s="16" t="s">
        <v>11</v>
      </c>
      <c r="M34" s="16" t="s">
        <v>12</v>
      </c>
      <c r="N34" s="16" t="s">
        <v>13</v>
      </c>
      <c r="P34" s="16" t="s">
        <v>14</v>
      </c>
      <c r="Q34" s="16" t="s">
        <v>15</v>
      </c>
      <c r="R34" s="16" t="s">
        <v>16</v>
      </c>
      <c r="S34" s="16" t="s">
        <v>17</v>
      </c>
      <c r="T34" s="16" t="s">
        <v>18</v>
      </c>
    </row>
    <row r="35" spans="1:20">
      <c r="A35" s="32" t="str">
        <f>Summary!$B$8</f>
        <v>A (12am to 6am)</v>
      </c>
      <c r="B35" s="8">
        <v>2190000</v>
      </c>
      <c r="C35" s="30">
        <v>0</v>
      </c>
      <c r="D35" s="30">
        <v>1099700.6979501541</v>
      </c>
      <c r="E35" s="30">
        <v>1099700.6979501541</v>
      </c>
      <c r="F35" s="30">
        <v>0</v>
      </c>
      <c r="G35" s="30"/>
      <c r="H35" s="30">
        <f t="shared" ref="H35:H38" si="48">B35-(E35-F35)-G35</f>
        <v>1090299.3020498459</v>
      </c>
      <c r="I35" s="37">
        <f t="shared" ref="I35:I38" si="49">IF(B35&lt;1,,E35/B35)</f>
        <v>0.50214643742016163</v>
      </c>
      <c r="K35" s="75">
        <f>Summary!$P$25</f>
        <v>5.05</v>
      </c>
      <c r="L35" s="75">
        <f>Summary!$Q$25</f>
        <v>5.65</v>
      </c>
      <c r="M35" s="49">
        <f>Summary!$T$25</f>
        <v>6</v>
      </c>
      <c r="N35" s="75">
        <f>Summary!$G$2</f>
        <v>6.84</v>
      </c>
      <c r="P35" s="30">
        <f>K35*C35/10^5</f>
        <v>0</v>
      </c>
      <c r="Q35" s="30">
        <f t="shared" ref="Q35:Q38" si="50">L35*D35/10^5</f>
        <v>62.133089434183702</v>
      </c>
      <c r="R35" s="30">
        <f>M35*G35/10^5</f>
        <v>0</v>
      </c>
      <c r="S35" s="30">
        <f>IF(H35&gt;0,N35*H35/10^5,0)</f>
        <v>74.576472260209457</v>
      </c>
      <c r="T35" s="46">
        <f>SUM(P35:S35)</f>
        <v>136.70956169439316</v>
      </c>
    </row>
    <row r="36" spans="1:20">
      <c r="A36" s="32" t="str">
        <f>Summary!$B$9</f>
        <v>C (6am to 9am)</v>
      </c>
      <c r="B36" s="8">
        <v>1095000</v>
      </c>
      <c r="C36" s="30">
        <v>0</v>
      </c>
      <c r="D36" s="30">
        <v>468630.99424614431</v>
      </c>
      <c r="E36" s="30">
        <v>468630.99424614431</v>
      </c>
      <c r="F36" s="30">
        <v>0</v>
      </c>
      <c r="G36" s="30"/>
      <c r="H36" s="30">
        <f t="shared" si="48"/>
        <v>626369.00575385569</v>
      </c>
      <c r="I36" s="37">
        <f t="shared" si="49"/>
        <v>0.42797351072707246</v>
      </c>
      <c r="K36" s="75">
        <f>Summary!$P$26</f>
        <v>5.05</v>
      </c>
      <c r="L36" s="75">
        <f>Summary!$Q$26</f>
        <v>5.65</v>
      </c>
      <c r="M36" s="49">
        <f>Summary!$T$26</f>
        <v>6</v>
      </c>
      <c r="N36" s="75">
        <f>Summary!$G$3</f>
        <v>9.16</v>
      </c>
      <c r="P36" s="30">
        <f t="shared" ref="P36" si="51">K36*C36/10^5</f>
        <v>0</v>
      </c>
      <c r="Q36" s="30">
        <f t="shared" si="50"/>
        <v>26.477651174907152</v>
      </c>
      <c r="R36" s="30">
        <f t="shared" ref="R36" si="52">M36*G36/10^5</f>
        <v>0</v>
      </c>
      <c r="S36" s="30">
        <f>IF(H36&gt;0,N36*H36/10^5,0)</f>
        <v>57.375400927053178</v>
      </c>
      <c r="T36" s="46">
        <f t="shared" ref="T36" si="53">SUM(P36:S36)</f>
        <v>83.85305210196033</v>
      </c>
    </row>
    <row r="37" spans="1:20">
      <c r="A37" s="6" t="str">
        <f>Summary!$B$10</f>
        <v>B (9am to 5pm)</v>
      </c>
      <c r="B37" s="8">
        <v>2920000</v>
      </c>
      <c r="C37" s="30">
        <v>0</v>
      </c>
      <c r="D37" s="30">
        <v>1094630.3585183027</v>
      </c>
      <c r="E37" s="30">
        <v>1094630.3585183027</v>
      </c>
      <c r="F37" s="30">
        <v>0</v>
      </c>
      <c r="G37" s="30"/>
      <c r="H37" s="30">
        <f t="shared" si="48"/>
        <v>1825369.6414816973</v>
      </c>
      <c r="I37" s="37">
        <f t="shared" si="49"/>
        <v>0.37487341045147354</v>
      </c>
      <c r="K37" s="75">
        <f>Summary!$P$27</f>
        <v>5.05</v>
      </c>
      <c r="L37" s="75">
        <f>Summary!$Q$27</f>
        <v>5.65</v>
      </c>
      <c r="M37" s="49">
        <f>Summary!$T$27</f>
        <v>6</v>
      </c>
      <c r="N37" s="75">
        <f>Summary!$G$4</f>
        <v>6.3</v>
      </c>
      <c r="P37" s="30">
        <f t="shared" ref="P37:P38" si="54">K37*C37/10^5</f>
        <v>0</v>
      </c>
      <c r="Q37" s="30">
        <f t="shared" si="50"/>
        <v>61.846615256284103</v>
      </c>
      <c r="R37" s="30">
        <f t="shared" ref="R37:R38" si="55">M37*G37/10^5</f>
        <v>0</v>
      </c>
      <c r="S37" s="30">
        <f t="shared" ref="S37:S38" si="56">IF(H37&gt;0,N37*H37/10^5,0)</f>
        <v>114.99828741334693</v>
      </c>
      <c r="T37" s="46">
        <f t="shared" ref="T37:T38" si="57">SUM(P37:S37)</f>
        <v>176.84490266963104</v>
      </c>
    </row>
    <row r="38" spans="1:20">
      <c r="A38" s="32" t="str">
        <f>Summary!$B$11</f>
        <v>D (5pm to 12am)</v>
      </c>
      <c r="B38" s="33">
        <v>2555000</v>
      </c>
      <c r="C38" s="36">
        <v>0</v>
      </c>
      <c r="D38" s="36">
        <v>1223695.8805353956</v>
      </c>
      <c r="E38" s="36">
        <v>1223695.8805353956</v>
      </c>
      <c r="F38" s="36">
        <v>0</v>
      </c>
      <c r="G38" s="36">
        <v>0</v>
      </c>
      <c r="H38" s="30">
        <f t="shared" si="48"/>
        <v>1331304.1194646044</v>
      </c>
      <c r="I38" s="37">
        <f t="shared" si="49"/>
        <v>0.47894163621737595</v>
      </c>
      <c r="K38" s="75">
        <f>Summary!$P$28</f>
        <v>5.05</v>
      </c>
      <c r="L38" s="75">
        <f>Summary!$Q$28</f>
        <v>5.65</v>
      </c>
      <c r="M38" s="49">
        <f>Summary!$T$28</f>
        <v>6</v>
      </c>
      <c r="N38" s="75">
        <f>Summary!$G$5</f>
        <v>9.4600000000000009</v>
      </c>
      <c r="P38" s="30">
        <f t="shared" si="54"/>
        <v>0</v>
      </c>
      <c r="Q38" s="30">
        <f t="shared" si="50"/>
        <v>69.138817250249858</v>
      </c>
      <c r="R38" s="30">
        <f t="shared" si="55"/>
        <v>0</v>
      </c>
      <c r="S38" s="30">
        <f t="shared" si="56"/>
        <v>125.9413697013516</v>
      </c>
      <c r="T38" s="46">
        <f t="shared" si="57"/>
        <v>195.08018695160146</v>
      </c>
    </row>
    <row r="39" spans="1:20">
      <c r="A39" s="16" t="s">
        <v>19</v>
      </c>
      <c r="B39" s="39">
        <f>SUM(B35:B38)</f>
        <v>8760000</v>
      </c>
      <c r="C39" s="39">
        <f t="shared" ref="C39" si="58">SUM(C35:C38)</f>
        <v>0</v>
      </c>
      <c r="D39" s="39">
        <f t="shared" ref="D39" si="59">SUM(D35:D38)</f>
        <v>3886657.9312499966</v>
      </c>
      <c r="E39" s="39">
        <f t="shared" ref="E39" si="60">SUM(E35:E38)</f>
        <v>3886657.9312499966</v>
      </c>
      <c r="F39" s="39">
        <f t="shared" ref="F39:G39" si="61">SUM(F35:F38)</f>
        <v>0</v>
      </c>
      <c r="G39" s="39">
        <f t="shared" si="61"/>
        <v>0</v>
      </c>
      <c r="H39" s="39">
        <f>SUM(H35:H38)</f>
        <v>4873342.0687500034</v>
      </c>
      <c r="I39" s="38">
        <f>1-H39/B39</f>
        <v>0.4436824122431503</v>
      </c>
      <c r="K39" s="45"/>
      <c r="L39" s="45"/>
      <c r="M39" s="45"/>
      <c r="N39" s="45"/>
      <c r="P39" s="47">
        <f>SUM(P35:P38)</f>
        <v>0</v>
      </c>
      <c r="Q39" s="47">
        <f>SUM(Q35:Q38)</f>
        <v>219.59617311562482</v>
      </c>
      <c r="R39" s="47">
        <f>SUM(R35:R38)</f>
        <v>0</v>
      </c>
      <c r="S39" s="47">
        <f>SUM(S35:S38)</f>
        <v>372.89153030196115</v>
      </c>
      <c r="T39" s="47">
        <f>SUM(P39:S39)</f>
        <v>592.48770341758598</v>
      </c>
    </row>
    <row r="40" spans="1:20">
      <c r="P40" s="51">
        <f>(P39+Q39+R39)*10^5/(E39)</f>
        <v>5.65</v>
      </c>
      <c r="T40" s="52">
        <f>T39*10^5/B39</f>
        <v>6.7635582581916207</v>
      </c>
    </row>
    <row r="41" spans="1:20">
      <c r="A41" s="48" t="s">
        <v>24</v>
      </c>
      <c r="B41" s="53">
        <v>1</v>
      </c>
      <c r="C41" s="53">
        <v>3</v>
      </c>
      <c r="D41" s="53">
        <v>0</v>
      </c>
      <c r="E41" s="68">
        <v>0.49536800165024741</v>
      </c>
      <c r="F41" s="68">
        <v>0.21661486721465031</v>
      </c>
      <c r="G41" s="60"/>
      <c r="H41" s="68">
        <v>0.86520060564567713</v>
      </c>
      <c r="I41" s="59"/>
      <c r="K41" s="59"/>
      <c r="L41" s="59"/>
      <c r="M41" s="59"/>
      <c r="N41" s="59"/>
      <c r="P41" s="59"/>
      <c r="Q41" s="59"/>
      <c r="R41" s="59"/>
      <c r="S41" s="59"/>
      <c r="T41" s="59"/>
    </row>
    <row r="42" spans="1:20">
      <c r="A42" s="16" t="s">
        <v>1</v>
      </c>
      <c r="B42" s="15" t="s">
        <v>2</v>
      </c>
      <c r="C42" s="15" t="s">
        <v>3</v>
      </c>
      <c r="D42" s="15" t="s">
        <v>4</v>
      </c>
      <c r="E42" s="15" t="s">
        <v>5</v>
      </c>
      <c r="F42" s="15" t="s">
        <v>6</v>
      </c>
      <c r="G42" s="15" t="s">
        <v>7</v>
      </c>
      <c r="H42" s="15" t="s">
        <v>8</v>
      </c>
      <c r="I42" s="15" t="s">
        <v>9</v>
      </c>
      <c r="K42" s="16" t="s">
        <v>10</v>
      </c>
      <c r="L42" s="16" t="s">
        <v>11</v>
      </c>
      <c r="M42" s="16" t="s">
        <v>12</v>
      </c>
      <c r="N42" s="16" t="s">
        <v>13</v>
      </c>
      <c r="P42" s="16" t="s">
        <v>14</v>
      </c>
      <c r="Q42" s="16" t="s">
        <v>15</v>
      </c>
      <c r="R42" s="16" t="s">
        <v>16</v>
      </c>
      <c r="S42" s="16" t="s">
        <v>17</v>
      </c>
      <c r="T42" s="16" t="s">
        <v>18</v>
      </c>
    </row>
    <row r="43" spans="1:20">
      <c r="A43" s="32" t="str">
        <f>Summary!$B$8</f>
        <v>A (12am to 6am)</v>
      </c>
      <c r="B43" s="8">
        <v>2190000</v>
      </c>
      <c r="C43" s="30">
        <v>0</v>
      </c>
      <c r="D43" s="30">
        <v>0</v>
      </c>
      <c r="E43" s="30">
        <v>0</v>
      </c>
      <c r="F43" s="30">
        <v>0</v>
      </c>
      <c r="G43" s="30"/>
      <c r="H43" s="30">
        <f t="shared" ref="H43:H46" si="62">B43-(E43-F43)-G43</f>
        <v>2190000</v>
      </c>
      <c r="I43" s="37">
        <f t="shared" ref="I43:I46" si="63">IF(B43&lt;1,,E43/B43)</f>
        <v>0</v>
      </c>
      <c r="K43" s="75">
        <f>Summary!$P$25</f>
        <v>5.05</v>
      </c>
      <c r="L43" s="75">
        <f>Summary!$Q$25</f>
        <v>5.65</v>
      </c>
      <c r="M43" s="49">
        <f>Summary!$T$25</f>
        <v>6</v>
      </c>
      <c r="N43" s="75">
        <f>Summary!$G$2</f>
        <v>6.84</v>
      </c>
      <c r="P43" s="30">
        <f>K43*C43/10^5</f>
        <v>0</v>
      </c>
      <c r="Q43" s="30">
        <f t="shared" ref="Q43:Q46" si="64">L43*D43/10^5</f>
        <v>0</v>
      </c>
      <c r="R43" s="30">
        <f>M43*G43/10^5</f>
        <v>0</v>
      </c>
      <c r="S43" s="30">
        <f>IF(H43&gt;0,N43*H43/10^5,0)</f>
        <v>149.79599999999999</v>
      </c>
      <c r="T43" s="46">
        <f>SUM(P43:S43)</f>
        <v>149.79599999999999</v>
      </c>
    </row>
    <row r="44" spans="1:20">
      <c r="A44" s="32" t="str">
        <f>Summary!$B$9</f>
        <v>C (6am to 9am)</v>
      </c>
      <c r="B44" s="8">
        <v>1095000</v>
      </c>
      <c r="C44" s="30">
        <v>465760.10978471406</v>
      </c>
      <c r="D44" s="30">
        <v>0</v>
      </c>
      <c r="E44" s="30">
        <v>465760.10978471406</v>
      </c>
      <c r="F44" s="30">
        <v>0</v>
      </c>
      <c r="G44" s="30"/>
      <c r="H44" s="30">
        <f t="shared" si="62"/>
        <v>629239.89021528594</v>
      </c>
      <c r="I44" s="37">
        <f t="shared" si="63"/>
        <v>0.42535169843352882</v>
      </c>
      <c r="K44" s="75">
        <f>Summary!$P$26</f>
        <v>5.05</v>
      </c>
      <c r="L44" s="75">
        <f>Summary!$Q$26</f>
        <v>5.65</v>
      </c>
      <c r="M44" s="49">
        <f>Summary!$T$26</f>
        <v>6</v>
      </c>
      <c r="N44" s="75">
        <f>Summary!$G$3</f>
        <v>9.16</v>
      </c>
      <c r="P44" s="30">
        <f t="shared" ref="P44" si="65">K44*C44/10^5</f>
        <v>23.52088554412806</v>
      </c>
      <c r="Q44" s="30">
        <f t="shared" si="64"/>
        <v>0</v>
      </c>
      <c r="R44" s="30">
        <f t="shared" ref="R44" si="66">M44*G44/10^5</f>
        <v>0</v>
      </c>
      <c r="S44" s="30">
        <f>IF(H44&gt;0,N44*H44/10^5,0)</f>
        <v>57.63837394372019</v>
      </c>
      <c r="T44" s="46">
        <f t="shared" ref="T44" si="67">SUM(P44:S44)</f>
        <v>81.159259487848246</v>
      </c>
    </row>
    <row r="45" spans="1:20">
      <c r="A45" s="6" t="str">
        <f>Summary!$B$10</f>
        <v>B (9am to 5pm)</v>
      </c>
      <c r="B45" s="8">
        <v>2920000</v>
      </c>
      <c r="C45" s="30">
        <v>3811790.8818096803</v>
      </c>
      <c r="D45" s="30">
        <v>0</v>
      </c>
      <c r="E45" s="30">
        <v>3811790.8818096803</v>
      </c>
      <c r="F45" s="30">
        <v>939983.68736273004</v>
      </c>
      <c r="G45" s="30"/>
      <c r="H45" s="30">
        <f t="shared" si="62"/>
        <v>48192.80555304978</v>
      </c>
      <c r="I45" s="37">
        <f t="shared" si="63"/>
        <v>1.3054078362361918</v>
      </c>
      <c r="K45" s="75">
        <f>Summary!$P$27</f>
        <v>5.05</v>
      </c>
      <c r="L45" s="75">
        <f>Summary!$Q$27</f>
        <v>5.65</v>
      </c>
      <c r="M45" s="49">
        <f>Summary!$T$27</f>
        <v>6</v>
      </c>
      <c r="N45" s="75">
        <f>Summary!$G$4</f>
        <v>6.3</v>
      </c>
      <c r="P45" s="30">
        <f t="shared" ref="P45:P46" si="68">K45*C45/10^5</f>
        <v>192.49543953138885</v>
      </c>
      <c r="Q45" s="30">
        <f t="shared" si="64"/>
        <v>0</v>
      </c>
      <c r="R45" s="30">
        <f t="shared" ref="R45:R46" si="69">M45*G45/10^5</f>
        <v>0</v>
      </c>
      <c r="S45" s="30">
        <f>IF(H45&gt;0,N45*H45/10^5,0)</f>
        <v>3.036146749842136</v>
      </c>
      <c r="T45" s="46">
        <f t="shared" ref="T45:T46" si="70">SUM(P45:S45)</f>
        <v>195.531586281231</v>
      </c>
    </row>
    <row r="46" spans="1:20">
      <c r="A46" s="32" t="str">
        <f>Summary!$B$11</f>
        <v>D (5pm to 12am)</v>
      </c>
      <c r="B46" s="33">
        <v>2555000</v>
      </c>
      <c r="C46" s="36">
        <v>61872.702861772414</v>
      </c>
      <c r="D46" s="36">
        <v>0</v>
      </c>
      <c r="E46" s="36">
        <v>61872.702861772414</v>
      </c>
      <c r="F46" s="36">
        <v>0</v>
      </c>
      <c r="G46" s="36">
        <v>872864.03443889751</v>
      </c>
      <c r="H46" s="30">
        <f t="shared" si="62"/>
        <v>1620263.2626993302</v>
      </c>
      <c r="I46" s="37">
        <f t="shared" si="63"/>
        <v>2.4216322059402117E-2</v>
      </c>
      <c r="K46" s="75">
        <f>Summary!$P$28</f>
        <v>5.05</v>
      </c>
      <c r="L46" s="75">
        <f>Summary!$Q$28</f>
        <v>5.65</v>
      </c>
      <c r="M46" s="49">
        <f>Summary!$T$28</f>
        <v>6</v>
      </c>
      <c r="N46" s="75">
        <f>Summary!$G$5</f>
        <v>9.4600000000000009</v>
      </c>
      <c r="P46" s="30">
        <f t="shared" si="68"/>
        <v>3.1245714945195067</v>
      </c>
      <c r="Q46" s="30">
        <f t="shared" si="64"/>
        <v>0</v>
      </c>
      <c r="R46" s="30">
        <f t="shared" si="69"/>
        <v>52.371842066333855</v>
      </c>
      <c r="S46" s="30">
        <f>IF(H46&gt;0,N46*H46/10^5,0)</f>
        <v>153.27690465135666</v>
      </c>
      <c r="T46" s="46">
        <f t="shared" si="70"/>
        <v>208.77331821221003</v>
      </c>
    </row>
    <row r="47" spans="1:20">
      <c r="A47" s="16" t="s">
        <v>19</v>
      </c>
      <c r="B47" s="39">
        <f>SUM(B43:B46)</f>
        <v>8760000</v>
      </c>
      <c r="C47" s="39">
        <f t="shared" ref="C47" si="71">SUM(C43:C46)</f>
        <v>4339423.6944561675</v>
      </c>
      <c r="D47" s="39">
        <f t="shared" ref="D47" si="72">SUM(D43:D46)</f>
        <v>0</v>
      </c>
      <c r="E47" s="39">
        <f t="shared" ref="E47" si="73">SUM(E43:E46)</f>
        <v>4339423.6944561675</v>
      </c>
      <c r="F47" s="39">
        <f t="shared" ref="F47:G47" si="74">SUM(F43:F46)</f>
        <v>939983.68736273004</v>
      </c>
      <c r="G47" s="39">
        <f t="shared" si="74"/>
        <v>872864.03443889751</v>
      </c>
      <c r="H47" s="39">
        <f>SUM(H43:H46)</f>
        <v>4487695.9584676661</v>
      </c>
      <c r="I47" s="38">
        <f>1-H47/B47</f>
        <v>0.48770594081419338</v>
      </c>
      <c r="K47" s="45"/>
      <c r="L47" s="45"/>
      <c r="M47" s="45"/>
      <c r="N47" s="45"/>
      <c r="P47" s="47">
        <f>SUM(P43:P46)</f>
        <v>219.1408965700364</v>
      </c>
      <c r="Q47" s="47">
        <f>SUM(Q43:Q46)</f>
        <v>0</v>
      </c>
      <c r="R47" s="47">
        <f>SUM(R43:R46)</f>
        <v>52.371842066333855</v>
      </c>
      <c r="S47" s="47">
        <f>SUM(S43:S46)</f>
        <v>363.74742534491895</v>
      </c>
      <c r="T47" s="47">
        <f>SUM(P47:S47)</f>
        <v>635.26016398128922</v>
      </c>
    </row>
    <row r="48" spans="1:20">
      <c r="P48" s="51">
        <f>(P47+Q47+R47)*10^5/(E47)</f>
        <v>6.2568847329483281</v>
      </c>
      <c r="T48" s="52">
        <f>T47*10^5/B47</f>
        <v>7.2518283559507895</v>
      </c>
    </row>
    <row r="49" spans="1:20">
      <c r="A49" s="61" t="s">
        <v>25</v>
      </c>
      <c r="B49" s="62">
        <v>0.7</v>
      </c>
      <c r="C49" s="62">
        <v>1.74</v>
      </c>
      <c r="D49" s="62">
        <v>0</v>
      </c>
      <c r="E49" s="69">
        <v>0.78179428091453629</v>
      </c>
      <c r="F49" s="69">
        <v>0.13240274603361055</v>
      </c>
      <c r="G49" s="64"/>
      <c r="H49" s="69">
        <v>0.80141409310018785</v>
      </c>
      <c r="I49" s="63"/>
      <c r="K49" s="63"/>
      <c r="L49" s="63"/>
      <c r="M49" s="63"/>
      <c r="N49" s="63"/>
      <c r="P49" s="63"/>
      <c r="Q49" s="63"/>
      <c r="R49" s="63"/>
      <c r="S49" s="63"/>
      <c r="T49" s="63"/>
    </row>
    <row r="50" spans="1:20">
      <c r="A50" s="16" t="s">
        <v>1</v>
      </c>
      <c r="B50" s="15" t="s">
        <v>2</v>
      </c>
      <c r="C50" s="15" t="s">
        <v>3</v>
      </c>
      <c r="D50" s="15" t="s">
        <v>4</v>
      </c>
      <c r="E50" s="15" t="s">
        <v>5</v>
      </c>
      <c r="F50" s="15" t="s">
        <v>6</v>
      </c>
      <c r="G50" s="15" t="s">
        <v>7</v>
      </c>
      <c r="H50" s="15" t="s">
        <v>8</v>
      </c>
      <c r="I50" s="15" t="s">
        <v>9</v>
      </c>
      <c r="K50" s="16" t="s">
        <v>10</v>
      </c>
      <c r="L50" s="16" t="s">
        <v>11</v>
      </c>
      <c r="M50" s="16" t="s">
        <v>12</v>
      </c>
      <c r="N50" s="16" t="s">
        <v>13</v>
      </c>
      <c r="P50" s="16" t="s">
        <v>14</v>
      </c>
      <c r="Q50" s="16" t="s">
        <v>15</v>
      </c>
      <c r="R50" s="16" t="s">
        <v>16</v>
      </c>
      <c r="S50" s="16" t="s">
        <v>17</v>
      </c>
      <c r="T50" s="16" t="s">
        <v>18</v>
      </c>
    </row>
    <row r="51" spans="1:20">
      <c r="A51" s="32" t="str">
        <f>Summary!$B$8</f>
        <v>A (12am to 6am)</v>
      </c>
      <c r="B51" s="8">
        <v>0</v>
      </c>
      <c r="C51" s="30">
        <v>0</v>
      </c>
      <c r="D51" s="30">
        <v>0</v>
      </c>
      <c r="E51" s="30">
        <v>0</v>
      </c>
      <c r="F51" s="30">
        <v>0</v>
      </c>
      <c r="G51" s="30"/>
      <c r="H51" s="30">
        <f t="shared" ref="H51:H54" si="75">B51-(E51-F51)-G51</f>
        <v>0</v>
      </c>
      <c r="I51" s="37">
        <f t="shared" ref="I51:I54" si="76">IF(B51&lt;1,,E51/B51)</f>
        <v>0</v>
      </c>
      <c r="K51" s="75">
        <f>Summary!$P$25</f>
        <v>5.05</v>
      </c>
      <c r="L51" s="75">
        <f>Summary!$Q$25</f>
        <v>5.65</v>
      </c>
      <c r="M51" s="49">
        <f>Summary!$T$25</f>
        <v>6</v>
      </c>
      <c r="N51" s="75">
        <f>Summary!$G$2</f>
        <v>6.84</v>
      </c>
      <c r="P51" s="30">
        <f>K51*C51/10^5</f>
        <v>0</v>
      </c>
      <c r="Q51" s="30">
        <f t="shared" ref="Q51:Q54" si="77">L51*D51/10^5</f>
        <v>0</v>
      </c>
      <c r="R51" s="30">
        <f>M51*G51/10^5</f>
        <v>0</v>
      </c>
      <c r="S51" s="30">
        <f>IF(H51&gt;0,N51*H51/10^5,0)</f>
        <v>0</v>
      </c>
      <c r="T51" s="46">
        <f>SUM(P51:S51)</f>
        <v>0</v>
      </c>
    </row>
    <row r="52" spans="1:20">
      <c r="A52" s="32" t="str">
        <f>Summary!$B$9</f>
        <v>C (6am to 9am)</v>
      </c>
      <c r="B52" s="8">
        <v>511000</v>
      </c>
      <c r="C52" s="30">
        <v>389962.29228709801</v>
      </c>
      <c r="D52" s="30">
        <v>0</v>
      </c>
      <c r="E52" s="30">
        <v>389962.29228709801</v>
      </c>
      <c r="F52" s="30">
        <v>11373.991110588693</v>
      </c>
      <c r="G52" s="30"/>
      <c r="H52" s="30">
        <f t="shared" si="75"/>
        <v>132411.6988234907</v>
      </c>
      <c r="I52" s="37">
        <f t="shared" si="76"/>
        <v>0.76313560134461456</v>
      </c>
      <c r="K52" s="75">
        <f>Summary!$P$26</f>
        <v>5.05</v>
      </c>
      <c r="L52" s="75">
        <f>Summary!$Q$26</f>
        <v>5.65</v>
      </c>
      <c r="M52" s="49">
        <f>Summary!$T$26</f>
        <v>6</v>
      </c>
      <c r="N52" s="75">
        <f>Summary!$G$3</f>
        <v>9.16</v>
      </c>
      <c r="P52" s="30">
        <f t="shared" ref="P52" si="78">K52*C52/10^5</f>
        <v>19.693095760498451</v>
      </c>
      <c r="Q52" s="30">
        <f t="shared" si="77"/>
        <v>0</v>
      </c>
      <c r="R52" s="30">
        <f t="shared" ref="R52" si="79">M52*G52/10^5</f>
        <v>0</v>
      </c>
      <c r="S52" s="30">
        <f>IF(H52&gt;0,N52*H52/10^5,0)</f>
        <v>12.128911612231748</v>
      </c>
      <c r="T52" s="46">
        <f t="shared" ref="T52" si="80">SUM(P52:S52)</f>
        <v>31.822007372730198</v>
      </c>
    </row>
    <row r="53" spans="1:20">
      <c r="A53" s="6" t="str">
        <f>Summary!$B$10</f>
        <v>B (9am to 5pm)</v>
      </c>
      <c r="B53" s="8">
        <v>2044000</v>
      </c>
      <c r="C53" s="30">
        <v>2342953.9148739893</v>
      </c>
      <c r="D53" s="30">
        <v>0</v>
      </c>
      <c r="E53" s="30">
        <v>2342953.9148739893</v>
      </c>
      <c r="F53" s="30">
        <v>358887.39422324626</v>
      </c>
      <c r="G53" s="30"/>
      <c r="H53" s="30">
        <f t="shared" si="75"/>
        <v>59933.479349256959</v>
      </c>
      <c r="I53" s="37">
        <f t="shared" si="76"/>
        <v>1.1462592538522454</v>
      </c>
      <c r="K53" s="75">
        <f>Summary!$P$27</f>
        <v>5.05</v>
      </c>
      <c r="L53" s="75">
        <f>Summary!$Q$27</f>
        <v>5.65</v>
      </c>
      <c r="M53" s="49">
        <f>Summary!$T$27</f>
        <v>6</v>
      </c>
      <c r="N53" s="75">
        <f>Summary!$G$4</f>
        <v>6.3</v>
      </c>
      <c r="P53" s="30">
        <f t="shared" ref="P53:P54" si="81">K53*C53/10^5</f>
        <v>118.31917270113645</v>
      </c>
      <c r="Q53" s="30">
        <f t="shared" si="77"/>
        <v>0</v>
      </c>
      <c r="R53" s="30">
        <f t="shared" ref="R53:R54" si="82">M53*G53/10^5</f>
        <v>0</v>
      </c>
      <c r="S53" s="30">
        <f>IF(H53&gt;0,N53*H53/10^5,0)</f>
        <v>3.7758091990031883</v>
      </c>
      <c r="T53" s="46">
        <f t="shared" ref="T53:T54" si="83">SUM(P53:S53)</f>
        <v>122.09498190013964</v>
      </c>
    </row>
    <row r="54" spans="1:20">
      <c r="A54" s="32" t="str">
        <f>Summary!$B$11</f>
        <v>D (5pm to 12am)</v>
      </c>
      <c r="B54" s="33">
        <v>1022000</v>
      </c>
      <c r="C54" s="36">
        <v>63561.935670208768</v>
      </c>
      <c r="D54" s="36">
        <v>0</v>
      </c>
      <c r="E54" s="36">
        <v>63561.935670208768</v>
      </c>
      <c r="F54" s="36">
        <v>0</v>
      </c>
      <c r="G54" s="36">
        <v>330990.50582995638</v>
      </c>
      <c r="H54" s="30">
        <f t="shared" si="75"/>
        <v>627447.55849983485</v>
      </c>
      <c r="I54" s="37">
        <f t="shared" si="76"/>
        <v>6.2193674824079032E-2</v>
      </c>
      <c r="K54" s="75">
        <f>Summary!$P$28</f>
        <v>5.05</v>
      </c>
      <c r="L54" s="75">
        <f>Summary!$Q$28</f>
        <v>5.65</v>
      </c>
      <c r="M54" s="49">
        <f>Summary!$T$28</f>
        <v>6</v>
      </c>
      <c r="N54" s="75">
        <f>Summary!$G$5</f>
        <v>9.4600000000000009</v>
      </c>
      <c r="P54" s="30">
        <f t="shared" si="81"/>
        <v>3.2098777513455423</v>
      </c>
      <c r="Q54" s="30">
        <f t="shared" si="77"/>
        <v>0</v>
      </c>
      <c r="R54" s="30">
        <f t="shared" si="82"/>
        <v>19.859430349797382</v>
      </c>
      <c r="S54" s="30">
        <f>IF(H54&gt;0,N54*H54/10^5,0)</f>
        <v>59.356539034084378</v>
      </c>
      <c r="T54" s="46">
        <f t="shared" si="83"/>
        <v>82.425847135227301</v>
      </c>
    </row>
    <row r="55" spans="1:20">
      <c r="A55" s="16" t="s">
        <v>19</v>
      </c>
      <c r="B55" s="39">
        <f>SUM(B51:B54)</f>
        <v>3577000</v>
      </c>
      <c r="C55" s="39">
        <f t="shared" ref="C55:G55" si="84">SUM(C51:C54)</f>
        <v>2796478.1428312962</v>
      </c>
      <c r="D55" s="39">
        <f t="shared" si="84"/>
        <v>0</v>
      </c>
      <c r="E55" s="39">
        <f t="shared" si="84"/>
        <v>2796478.1428312962</v>
      </c>
      <c r="F55" s="39">
        <f t="shared" si="84"/>
        <v>370261.38533383497</v>
      </c>
      <c r="G55" s="39">
        <f t="shared" si="84"/>
        <v>330990.50582995638</v>
      </c>
      <c r="H55" s="39">
        <f>SUM(H51:H54)</f>
        <v>819792.73667258257</v>
      </c>
      <c r="I55" s="38">
        <f>1-H55/B55</f>
        <v>0.77081556145580588</v>
      </c>
      <c r="K55" s="45"/>
      <c r="L55" s="45"/>
      <c r="M55" s="45"/>
      <c r="N55" s="45"/>
      <c r="P55" s="47">
        <f>SUM(P51:P54)</f>
        <v>141.22214621298045</v>
      </c>
      <c r="Q55" s="47">
        <f>SUM(Q51:Q54)</f>
        <v>0</v>
      </c>
      <c r="R55" s="47">
        <f>SUM(R51:R54)</f>
        <v>19.859430349797382</v>
      </c>
      <c r="S55" s="47">
        <f>SUM(S51:S54)</f>
        <v>75.261259845319316</v>
      </c>
      <c r="T55" s="47">
        <f>SUM(P55:S55)</f>
        <v>236.34283640809713</v>
      </c>
    </row>
    <row r="56" spans="1:20">
      <c r="P56" s="51">
        <f>(P55+Q55+R55)*10^5/(E55)</f>
        <v>5.7601586114916197</v>
      </c>
      <c r="T56" s="52">
        <f>T55*10^5/B55</f>
        <v>6.6072920438383314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C0628B-69E7-6943-9C08-D2BE71490C91}">
  <dimension ref="A1:AA56"/>
  <sheetViews>
    <sheetView topLeftCell="A12" zoomScaleNormal="100" workbookViewId="0">
      <selection activeCell="F35" sqref="F35"/>
    </sheetView>
  </sheetViews>
  <sheetFormatPr defaultColWidth="10.85546875" defaultRowHeight="15"/>
  <cols>
    <col min="1" max="1" width="4.28515625" style="1" customWidth="1"/>
    <col min="2" max="2" width="27.7109375" style="3" bestFit="1" customWidth="1"/>
    <col min="3" max="3" width="12.7109375" style="3" bestFit="1" customWidth="1"/>
    <col min="4" max="4" width="10.28515625" style="1" bestFit="1" customWidth="1"/>
    <col min="5" max="5" width="11.7109375" style="1" bestFit="1" customWidth="1"/>
    <col min="6" max="6" width="11.28515625" style="1" customWidth="1"/>
    <col min="7" max="7" width="8" style="1" customWidth="1"/>
    <col min="8" max="8" width="4.140625" style="1" customWidth="1"/>
    <col min="9" max="9" width="11.28515625" style="1" customWidth="1"/>
    <col min="10" max="10" width="8.140625" style="1" customWidth="1"/>
    <col min="11" max="12" width="5.42578125" style="1" customWidth="1"/>
    <col min="13" max="13" width="4.140625" style="1" customWidth="1"/>
    <col min="14" max="14" width="18.28515625" style="3" bestFit="1" customWidth="1"/>
    <col min="15" max="15" width="14" style="3" bestFit="1" customWidth="1"/>
    <col min="16" max="18" width="12.7109375" style="3" bestFit="1" customWidth="1"/>
    <col min="19" max="19" width="13.140625" style="3" bestFit="1" customWidth="1"/>
    <col min="20" max="20" width="12.140625" style="3" customWidth="1"/>
    <col min="21" max="21" width="13.140625" style="3" bestFit="1" customWidth="1"/>
    <col min="22" max="22" width="7" style="3" bestFit="1" customWidth="1"/>
    <col min="23" max="23" width="10.85546875" style="3"/>
    <col min="24" max="24" width="14.140625" style="3" bestFit="1" customWidth="1"/>
    <col min="25" max="25" width="12.28515625" style="3" bestFit="1" customWidth="1"/>
    <col min="26" max="16384" width="10.85546875" style="3"/>
  </cols>
  <sheetData>
    <row r="1" spans="1:27">
      <c r="A1" s="84"/>
      <c r="B1" s="43" t="s">
        <v>26</v>
      </c>
      <c r="C1" s="43"/>
      <c r="E1" s="43" t="s">
        <v>27</v>
      </c>
      <c r="F1" s="43"/>
      <c r="G1" s="43"/>
      <c r="K1" s="43" t="s">
        <v>28</v>
      </c>
      <c r="L1" s="43" t="s">
        <v>2</v>
      </c>
      <c r="N1" s="35" t="s">
        <v>29</v>
      </c>
      <c r="O1" s="35"/>
      <c r="X1" s="28" t="s">
        <v>30</v>
      </c>
    </row>
    <row r="2" spans="1:27" ht="15.95">
      <c r="A2" s="5">
        <v>1</v>
      </c>
      <c r="B2" s="6" t="s">
        <v>31</v>
      </c>
      <c r="C2" s="86">
        <v>1</v>
      </c>
      <c r="E2" s="83" t="s">
        <v>32</v>
      </c>
      <c r="F2" s="5" t="s">
        <v>33</v>
      </c>
      <c r="G2" s="85">
        <v>6.84</v>
      </c>
      <c r="K2" s="5">
        <v>1</v>
      </c>
      <c r="L2" s="85">
        <v>1</v>
      </c>
      <c r="N2" s="6" t="s">
        <v>34</v>
      </c>
      <c r="O2" s="8">
        <f>C6</f>
        <v>8760000</v>
      </c>
      <c r="X2" s="14" t="s">
        <v>3</v>
      </c>
      <c r="AA2" s="14"/>
    </row>
    <row r="3" spans="1:27" ht="15.95">
      <c r="A3" s="5">
        <v>2</v>
      </c>
      <c r="B3" s="6" t="s">
        <v>35</v>
      </c>
      <c r="C3" s="7">
        <f>SUM(L2:L25)</f>
        <v>24</v>
      </c>
      <c r="E3" s="83" t="s">
        <v>36</v>
      </c>
      <c r="F3" s="5" t="s">
        <v>37</v>
      </c>
      <c r="G3" s="85">
        <v>9.16</v>
      </c>
      <c r="K3" s="5">
        <v>2</v>
      </c>
      <c r="L3" s="85">
        <v>1</v>
      </c>
      <c r="N3" s="6" t="s">
        <v>38</v>
      </c>
      <c r="O3" s="8">
        <f>C18+F18+I18</f>
        <v>4821581.8827290749</v>
      </c>
      <c r="X3" s="3" t="s">
        <v>39</v>
      </c>
      <c r="Y3" s="25">
        <v>25</v>
      </c>
    </row>
    <row r="4" spans="1:27" ht="15.95">
      <c r="A4" s="5">
        <v>3</v>
      </c>
      <c r="B4" s="6" t="s">
        <v>40</v>
      </c>
      <c r="C4" s="8">
        <f>C2*1000*C3</f>
        <v>24000</v>
      </c>
      <c r="E4" s="83" t="s">
        <v>41</v>
      </c>
      <c r="F4" s="5" t="s">
        <v>42</v>
      </c>
      <c r="G4" s="85">
        <v>6.3</v>
      </c>
      <c r="K4" s="5">
        <v>3</v>
      </c>
      <c r="L4" s="85">
        <v>1</v>
      </c>
      <c r="N4" s="6" t="s">
        <v>43</v>
      </c>
      <c r="O4" s="8">
        <f>C31</f>
        <v>0</v>
      </c>
      <c r="X4" s="3" t="s">
        <v>44</v>
      </c>
      <c r="Y4" s="23">
        <v>1.5</v>
      </c>
    </row>
    <row r="5" spans="1:27" ht="15.95">
      <c r="A5" s="5">
        <v>4</v>
      </c>
      <c r="B5" s="6" t="s">
        <v>45</v>
      </c>
      <c r="C5" s="8">
        <f>C4*30</f>
        <v>720000</v>
      </c>
      <c r="E5" s="83" t="s">
        <v>46</v>
      </c>
      <c r="F5" s="5" t="s">
        <v>47</v>
      </c>
      <c r="G5" s="85">
        <v>9.4600000000000009</v>
      </c>
      <c r="K5" s="5">
        <v>4</v>
      </c>
      <c r="L5" s="85">
        <v>1</v>
      </c>
      <c r="N5" s="6" t="s">
        <v>48</v>
      </c>
      <c r="O5" s="6"/>
      <c r="Y5" s="23"/>
    </row>
    <row r="6" spans="1:27" ht="15.95">
      <c r="A6" s="15">
        <v>5</v>
      </c>
      <c r="B6" s="16" t="s">
        <v>49</v>
      </c>
      <c r="C6" s="39">
        <f>C4*365</f>
        <v>8760000</v>
      </c>
      <c r="K6" s="5">
        <v>5</v>
      </c>
      <c r="L6" s="85">
        <v>1</v>
      </c>
      <c r="N6" s="6" t="s">
        <v>50</v>
      </c>
      <c r="O6" s="8">
        <f>O2-O3-O4+O5</f>
        <v>3938418.1172709251</v>
      </c>
      <c r="U6" s="81"/>
      <c r="X6" s="3" t="s">
        <v>51</v>
      </c>
      <c r="Y6" s="3">
        <f>Y3*Y4</f>
        <v>37.5</v>
      </c>
    </row>
    <row r="7" spans="1:27" ht="15.95">
      <c r="A7" s="5">
        <v>6</v>
      </c>
      <c r="B7" s="6" t="s">
        <v>52</v>
      </c>
      <c r="C7" s="8">
        <f>C4/24</f>
        <v>1000</v>
      </c>
      <c r="D7" s="15" t="s">
        <v>2</v>
      </c>
      <c r="E7" s="15" t="s">
        <v>53</v>
      </c>
      <c r="K7" s="5">
        <v>6</v>
      </c>
      <c r="L7" s="85">
        <v>1</v>
      </c>
      <c r="N7" s="16" t="s">
        <v>54</v>
      </c>
      <c r="O7" s="34">
        <f>1-O6/O2</f>
        <v>0.5504088907224971</v>
      </c>
      <c r="U7" s="81"/>
      <c r="X7" s="3" t="s">
        <v>55</v>
      </c>
      <c r="Y7" s="3">
        <v>1600</v>
      </c>
    </row>
    <row r="8" spans="1:27" ht="15.95">
      <c r="A8" s="5">
        <v>7</v>
      </c>
      <c r="B8" s="32" t="s">
        <v>56</v>
      </c>
      <c r="C8" s="33">
        <f>SUM(Data!Y32:AJ32)</f>
        <v>2190000</v>
      </c>
      <c r="D8" s="37">
        <f>C8/C$6</f>
        <v>0.25</v>
      </c>
      <c r="E8" s="82">
        <f>V19</f>
        <v>0</v>
      </c>
      <c r="F8" s="40"/>
      <c r="G8" s="40"/>
      <c r="H8" s="40"/>
      <c r="I8" s="40"/>
      <c r="J8" s="40"/>
      <c r="K8" s="5">
        <v>7</v>
      </c>
      <c r="L8" s="85">
        <v>1</v>
      </c>
      <c r="M8" s="40"/>
      <c r="X8" s="14" t="s">
        <v>38</v>
      </c>
      <c r="Y8" s="20">
        <f>Y7*Y6*1000</f>
        <v>60000000</v>
      </c>
      <c r="Z8" s="26">
        <v>3.1</v>
      </c>
      <c r="AA8" s="14" t="s">
        <v>57</v>
      </c>
    </row>
    <row r="9" spans="1:27" ht="15.95">
      <c r="A9" s="5">
        <v>8</v>
      </c>
      <c r="B9" s="32" t="s">
        <v>58</v>
      </c>
      <c r="C9" s="33">
        <f>SUM(Data!Y33:AJ33)</f>
        <v>1095000</v>
      </c>
      <c r="D9" s="37">
        <f>C9/C$6</f>
        <v>0.125</v>
      </c>
      <c r="E9" s="37">
        <f>V20</f>
        <v>0.42535169843352882</v>
      </c>
      <c r="F9" s="40"/>
      <c r="G9" s="40"/>
      <c r="H9" s="40"/>
      <c r="I9" s="40"/>
      <c r="J9" s="40"/>
      <c r="K9" s="5">
        <v>8</v>
      </c>
      <c r="L9" s="85">
        <v>1</v>
      </c>
      <c r="M9" s="40"/>
      <c r="N9" s="41"/>
      <c r="O9" s="80">
        <f>C2</f>
        <v>1</v>
      </c>
      <c r="P9" s="80">
        <f>C16+F16+I16</f>
        <v>3</v>
      </c>
      <c r="Q9" s="80">
        <f>C29</f>
        <v>0</v>
      </c>
      <c r="R9" s="38">
        <f>R15/O15</f>
        <v>0.49536800165024741</v>
      </c>
      <c r="S9" s="70">
        <f>S15/R15</f>
        <v>0.21661486721465031</v>
      </c>
      <c r="T9" s="39"/>
      <c r="U9" s="70"/>
      <c r="V9" s="6"/>
      <c r="Z9" s="1"/>
    </row>
    <row r="10" spans="1:27" ht="15.95">
      <c r="A10" s="5">
        <v>9</v>
      </c>
      <c r="B10" s="6" t="s">
        <v>59</v>
      </c>
      <c r="C10" s="33">
        <f>SUM(Data!Y34:AJ34)</f>
        <v>2920000</v>
      </c>
      <c r="D10" s="37">
        <f>C10/C$6</f>
        <v>0.33333333333333331</v>
      </c>
      <c r="E10" s="37">
        <f>V21</f>
        <v>1.3054078362361918</v>
      </c>
      <c r="F10" s="40"/>
      <c r="G10" s="40"/>
      <c r="H10" s="40"/>
      <c r="I10" s="40"/>
      <c r="J10" s="40"/>
      <c r="K10" s="5">
        <v>9</v>
      </c>
      <c r="L10" s="85">
        <v>1</v>
      </c>
      <c r="M10" s="40"/>
      <c r="N10" s="16" t="s">
        <v>1</v>
      </c>
      <c r="O10" s="15" t="s">
        <v>2</v>
      </c>
      <c r="P10" s="15" t="s">
        <v>3</v>
      </c>
      <c r="Q10" s="15" t="s">
        <v>4</v>
      </c>
      <c r="R10" s="15" t="s">
        <v>5</v>
      </c>
      <c r="S10" s="15" t="s">
        <v>6</v>
      </c>
      <c r="T10" s="15" t="s">
        <v>7</v>
      </c>
      <c r="U10" s="15" t="s">
        <v>8</v>
      </c>
      <c r="V10" s="15" t="s">
        <v>9</v>
      </c>
      <c r="X10" s="14" t="s">
        <v>4</v>
      </c>
      <c r="Z10" s="1"/>
    </row>
    <row r="11" spans="1:27" ht="15.95">
      <c r="A11" s="5">
        <v>10</v>
      </c>
      <c r="B11" s="32" t="s">
        <v>60</v>
      </c>
      <c r="C11" s="33">
        <f>SUM(Data!Y35:AJ35)</f>
        <v>2555000</v>
      </c>
      <c r="D11" s="37">
        <f>C11/C$6</f>
        <v>0.29166666666666669</v>
      </c>
      <c r="E11" s="37">
        <f>V22</f>
        <v>2.4216322059402117E-2</v>
      </c>
      <c r="F11" s="40"/>
      <c r="G11" s="40"/>
      <c r="H11" s="40"/>
      <c r="I11" s="40"/>
      <c r="J11" s="40"/>
      <c r="K11" s="5">
        <v>10</v>
      </c>
      <c r="L11" s="85">
        <v>1</v>
      </c>
      <c r="M11" s="40"/>
      <c r="N11" s="32" t="s">
        <v>56</v>
      </c>
      <c r="O11" s="8">
        <f>C8</f>
        <v>2190000</v>
      </c>
      <c r="P11" s="30">
        <f>C21+F21+I21</f>
        <v>0</v>
      </c>
      <c r="Q11" s="30">
        <f>C34</f>
        <v>0</v>
      </c>
      <c r="R11" s="30">
        <f>P11+Q11</f>
        <v>0</v>
      </c>
      <c r="S11" s="30">
        <f>SUM(Data!AO69:AZ69)</f>
        <v>0</v>
      </c>
      <c r="T11" s="30"/>
      <c r="U11" s="30">
        <f>O11-(R11-S11)</f>
        <v>2190000</v>
      </c>
      <c r="V11" s="37">
        <f>IF(O11&lt;1,,R11/O11)</f>
        <v>0</v>
      </c>
      <c r="X11" s="3" t="s">
        <v>39</v>
      </c>
      <c r="Y11" s="25">
        <v>10</v>
      </c>
      <c r="Z11" s="1"/>
    </row>
    <row r="12" spans="1:27" ht="15.95">
      <c r="K12" s="5">
        <v>11</v>
      </c>
      <c r="L12" s="85">
        <v>1</v>
      </c>
      <c r="N12" s="32" t="s">
        <v>58</v>
      </c>
      <c r="O12" s="8">
        <f>C9</f>
        <v>1095000</v>
      </c>
      <c r="P12" s="30">
        <f>C22+F22+I22</f>
        <v>465760.10978471406</v>
      </c>
      <c r="Q12" s="30">
        <f>C35</f>
        <v>0</v>
      </c>
      <c r="R12" s="30">
        <f t="shared" ref="R12:R13" si="0">P12+Q12</f>
        <v>465760.10978471406</v>
      </c>
      <c r="S12" s="30">
        <f>SUM(Data!AO70:AZ70)</f>
        <v>0</v>
      </c>
      <c r="T12" s="30"/>
      <c r="U12" s="30">
        <f t="shared" ref="U12:U14" si="1">O12-(R12-S12)</f>
        <v>629239.89021528594</v>
      </c>
      <c r="V12" s="37">
        <f t="shared" ref="V12:V14" si="2">IF(O12&lt;1,,R12/O12)</f>
        <v>0.42535169843352882</v>
      </c>
      <c r="X12" s="3" t="s">
        <v>44</v>
      </c>
      <c r="Y12" s="23">
        <v>1</v>
      </c>
      <c r="Z12" s="1"/>
    </row>
    <row r="13" spans="1:27" ht="15.95">
      <c r="A13" s="11"/>
      <c r="B13" s="12" t="s">
        <v>61</v>
      </c>
      <c r="C13" s="12" t="s">
        <v>62</v>
      </c>
      <c r="F13" s="12" t="s">
        <v>63</v>
      </c>
      <c r="I13" s="12" t="s">
        <v>64</v>
      </c>
      <c r="K13" s="5">
        <v>12</v>
      </c>
      <c r="L13" s="85">
        <v>1</v>
      </c>
      <c r="N13" s="6" t="s">
        <v>59</v>
      </c>
      <c r="O13" s="8">
        <f>C10</f>
        <v>2920000</v>
      </c>
      <c r="P13" s="30">
        <f>C23+F23+I23</f>
        <v>3811790.8818096803</v>
      </c>
      <c r="Q13" s="30">
        <f>C36</f>
        <v>0</v>
      </c>
      <c r="R13" s="30">
        <f t="shared" si="0"/>
        <v>3811790.8818096803</v>
      </c>
      <c r="S13" s="30">
        <f>SUM(Data!AO71:AZ71)</f>
        <v>939983.68736273004</v>
      </c>
      <c r="T13" s="30"/>
      <c r="U13" s="30">
        <f>O13-(R13-S13)</f>
        <v>48192.80555304978</v>
      </c>
      <c r="V13" s="37">
        <f>IF(O13&lt;1,,R13/O13)</f>
        <v>1.3054078362361918</v>
      </c>
      <c r="X13" s="3" t="s">
        <v>51</v>
      </c>
      <c r="Y13" s="3">
        <f>Y11*Y12</f>
        <v>10</v>
      </c>
      <c r="Z13" s="1"/>
    </row>
    <row r="14" spans="1:27" ht="17.100000000000001" thickBot="1">
      <c r="A14" s="5">
        <v>1</v>
      </c>
      <c r="B14" s="6" t="s">
        <v>65</v>
      </c>
      <c r="C14" s="87">
        <v>2</v>
      </c>
      <c r="F14" s="87">
        <v>0</v>
      </c>
      <c r="I14" s="87">
        <v>0</v>
      </c>
      <c r="K14" s="5">
        <v>13</v>
      </c>
      <c r="L14" s="85">
        <v>1</v>
      </c>
      <c r="N14" s="32" t="s">
        <v>60</v>
      </c>
      <c r="O14" s="8">
        <f>C11</f>
        <v>2555000</v>
      </c>
      <c r="P14" s="30">
        <f>C24+F24+I24</f>
        <v>61872.702861772414</v>
      </c>
      <c r="Q14" s="30">
        <f>C37</f>
        <v>0</v>
      </c>
      <c r="R14" s="30">
        <f t="shared" ref="R14" si="3">P14+Q14</f>
        <v>61872.702861772414</v>
      </c>
      <c r="S14" s="30">
        <f>SUM(Data!AO72:AZ72)</f>
        <v>0</v>
      </c>
      <c r="T14" s="30"/>
      <c r="U14" s="30">
        <f t="shared" si="1"/>
        <v>2493127.2971382276</v>
      </c>
      <c r="V14" s="37">
        <f t="shared" si="2"/>
        <v>2.4216322059402117E-2</v>
      </c>
      <c r="X14" s="3" t="s">
        <v>55</v>
      </c>
      <c r="Y14" s="3">
        <v>3200</v>
      </c>
      <c r="Z14" s="1"/>
    </row>
    <row r="15" spans="1:27" ht="18" thickTop="1" thickBot="1">
      <c r="A15" s="5">
        <v>2</v>
      </c>
      <c r="B15" s="6" t="s">
        <v>66</v>
      </c>
      <c r="C15" s="89">
        <v>1.5</v>
      </c>
      <c r="F15" s="89">
        <v>1.45</v>
      </c>
      <c r="I15" s="89">
        <v>1.6</v>
      </c>
      <c r="K15" s="5">
        <v>14</v>
      </c>
      <c r="L15" s="85">
        <v>1</v>
      </c>
      <c r="N15" s="16" t="s">
        <v>19</v>
      </c>
      <c r="O15" s="39">
        <f>SUM(O11:O14)</f>
        <v>8760000</v>
      </c>
      <c r="P15" s="39">
        <f t="shared" ref="P15:T15" si="4">SUM(P11:P14)</f>
        <v>4339423.6944561675</v>
      </c>
      <c r="Q15" s="39">
        <f t="shared" si="4"/>
        <v>0</v>
      </c>
      <c r="R15" s="39">
        <f t="shared" si="4"/>
        <v>4339423.6944561675</v>
      </c>
      <c r="S15" s="39">
        <f t="shared" si="4"/>
        <v>939983.68736273004</v>
      </c>
      <c r="T15" s="39">
        <f t="shared" si="4"/>
        <v>0</v>
      </c>
      <c r="U15" s="39">
        <f>SUM(U11:U14)</f>
        <v>5360559.992906563</v>
      </c>
      <c r="V15" s="38">
        <f>1-U15/O15</f>
        <v>0.38806392775039233</v>
      </c>
      <c r="X15" s="14" t="s">
        <v>38</v>
      </c>
      <c r="Y15" s="20">
        <f>Y14*Y13*1000</f>
        <v>32000000</v>
      </c>
      <c r="Z15" s="13">
        <v>3.95</v>
      </c>
      <c r="AA15" s="14" t="s">
        <v>57</v>
      </c>
    </row>
    <row r="16" spans="1:27" ht="17.100000000000001" thickTop="1">
      <c r="A16" s="5">
        <v>3</v>
      </c>
      <c r="B16" s="6" t="s">
        <v>67</v>
      </c>
      <c r="C16" s="24">
        <f>C14*C15</f>
        <v>3</v>
      </c>
      <c r="F16" s="24">
        <f>F14*F15</f>
        <v>0</v>
      </c>
      <c r="I16" s="24">
        <f>I14*I15</f>
        <v>0</v>
      </c>
      <c r="K16" s="5">
        <v>15</v>
      </c>
      <c r="L16" s="85">
        <v>1</v>
      </c>
    </row>
    <row r="17" spans="1:27" ht="15.95">
      <c r="A17" s="5">
        <v>4</v>
      </c>
      <c r="B17" s="6" t="s">
        <v>68</v>
      </c>
      <c r="C17" s="8">
        <f>Data!C67/1000</f>
        <v>1607.1939609096917</v>
      </c>
      <c r="F17" s="8">
        <f>Data!C104/1000</f>
        <v>1785.7459405052975</v>
      </c>
      <c r="I17" s="8">
        <f>Data!C141/1000</f>
        <v>1477.2950000000001</v>
      </c>
      <c r="K17" s="5">
        <v>16</v>
      </c>
      <c r="L17" s="85">
        <v>1</v>
      </c>
      <c r="N17" s="41"/>
      <c r="O17" s="80">
        <f>O9</f>
        <v>1</v>
      </c>
      <c r="P17" s="80">
        <f t="shared" ref="P17:S17" si="5">P9</f>
        <v>3</v>
      </c>
      <c r="Q17" s="80">
        <f t="shared" si="5"/>
        <v>0</v>
      </c>
      <c r="R17" s="80">
        <f t="shared" si="5"/>
        <v>0.49536800165024741</v>
      </c>
      <c r="S17" s="38">
        <f t="shared" si="5"/>
        <v>0.21661486721465031</v>
      </c>
      <c r="T17" s="80"/>
      <c r="U17" s="80"/>
      <c r="V17" s="6"/>
      <c r="X17" s="14" t="s">
        <v>69</v>
      </c>
      <c r="Y17" s="27">
        <f>Y8+Y15</f>
        <v>92000000</v>
      </c>
    </row>
    <row r="18" spans="1:27" ht="15.95">
      <c r="A18" s="15">
        <v>5</v>
      </c>
      <c r="B18" s="16" t="s">
        <v>70</v>
      </c>
      <c r="C18" s="39">
        <f>C17*C16*1000</f>
        <v>4821581.8827290749</v>
      </c>
      <c r="F18" s="39">
        <f>F17*F16*1000</f>
        <v>0</v>
      </c>
      <c r="I18" s="39">
        <f>I17*I16*1000</f>
        <v>0</v>
      </c>
      <c r="K18" s="5">
        <v>17</v>
      </c>
      <c r="L18" s="85">
        <v>1</v>
      </c>
      <c r="N18" s="16" t="s">
        <v>71</v>
      </c>
      <c r="O18" s="15" t="s">
        <v>2</v>
      </c>
      <c r="P18" s="15" t="s">
        <v>3</v>
      </c>
      <c r="Q18" s="15" t="s">
        <v>4</v>
      </c>
      <c r="R18" s="15" t="s">
        <v>5</v>
      </c>
      <c r="S18" s="15" t="s">
        <v>6</v>
      </c>
      <c r="T18" s="15" t="s">
        <v>7</v>
      </c>
      <c r="U18" s="15" t="s">
        <v>8</v>
      </c>
      <c r="V18" s="15" t="s">
        <v>9</v>
      </c>
      <c r="X18" s="14" t="s">
        <v>18</v>
      </c>
      <c r="Y18" s="27">
        <f>(Y8*Z8)+(Y15*Z15)</f>
        <v>312400000</v>
      </c>
      <c r="Z18" s="26">
        <f>Y18/Y17</f>
        <v>3.3956521739130436</v>
      </c>
      <c r="AA18" s="14" t="s">
        <v>57</v>
      </c>
    </row>
    <row r="19" spans="1:27" ht="15.95">
      <c r="A19" s="5">
        <v>6</v>
      </c>
      <c r="B19" s="6" t="s">
        <v>72</v>
      </c>
      <c r="C19" s="10">
        <f>C17*C15/8760</f>
        <v>0.27520444536124855</v>
      </c>
      <c r="F19" s="10">
        <f>F17*F15/8760</f>
        <v>0.2955858006544157</v>
      </c>
      <c r="I19" s="10">
        <f>I17*I15/8760</f>
        <v>0.26982557077625569</v>
      </c>
      <c r="K19" s="5">
        <v>18</v>
      </c>
      <c r="L19" s="85">
        <v>1</v>
      </c>
      <c r="N19" s="32" t="s">
        <v>56</v>
      </c>
      <c r="O19" s="8">
        <f t="shared" ref="O19:Q19" si="6">O11</f>
        <v>2190000</v>
      </c>
      <c r="P19" s="30">
        <f t="shared" si="6"/>
        <v>0</v>
      </c>
      <c r="Q19" s="30">
        <f t="shared" si="6"/>
        <v>0</v>
      </c>
      <c r="R19" s="30">
        <f>P19+Q19</f>
        <v>0</v>
      </c>
      <c r="S19" s="30">
        <f>S11</f>
        <v>0</v>
      </c>
      <c r="T19" s="30"/>
      <c r="U19" s="30">
        <f t="shared" ref="U19:U20" si="7">O19-(R19-S19)-T19</f>
        <v>2190000</v>
      </c>
      <c r="V19" s="37">
        <f t="shared" ref="V19" si="8">IF(O19&lt;1,,R19/O19)</f>
        <v>0</v>
      </c>
    </row>
    <row r="20" spans="1:27" ht="15.95">
      <c r="A20" s="5">
        <v>7</v>
      </c>
      <c r="B20" s="6" t="s">
        <v>73</v>
      </c>
      <c r="C20" s="88">
        <v>0.1</v>
      </c>
      <c r="F20" s="88">
        <v>0.1</v>
      </c>
      <c r="I20" s="88">
        <v>0.1</v>
      </c>
      <c r="K20" s="5">
        <v>19</v>
      </c>
      <c r="L20" s="85">
        <v>1</v>
      </c>
      <c r="N20" s="32" t="s">
        <v>58</v>
      </c>
      <c r="O20" s="8">
        <f t="shared" ref="O20:Q22" si="9">O12</f>
        <v>1095000</v>
      </c>
      <c r="P20" s="30">
        <f t="shared" si="9"/>
        <v>465760.10978471406</v>
      </c>
      <c r="Q20" s="30">
        <f t="shared" si="9"/>
        <v>0</v>
      </c>
      <c r="R20" s="30">
        <f>P20+Q20</f>
        <v>465760.10978471406</v>
      </c>
      <c r="S20" s="30">
        <f>S12</f>
        <v>0</v>
      </c>
      <c r="T20" s="30"/>
      <c r="U20" s="30">
        <f t="shared" si="7"/>
        <v>629239.89021528594</v>
      </c>
      <c r="V20" s="37">
        <f>IF(O20&lt;1,,R20/O20)</f>
        <v>0.42535169843352882</v>
      </c>
    </row>
    <row r="21" spans="1:27" ht="15.95">
      <c r="A21" s="5">
        <v>8</v>
      </c>
      <c r="B21" s="32" t="s">
        <v>56</v>
      </c>
      <c r="C21" s="33">
        <f>SUM(Data!Y69:AJ69)</f>
        <v>0</v>
      </c>
      <c r="D21" s="40">
        <f>IF(C$18&lt;1,,C21/C$18)</f>
        <v>0</v>
      </c>
      <c r="E21" s="40"/>
      <c r="F21" s="33">
        <f>SUM(Data!Y106:AJ106)</f>
        <v>0</v>
      </c>
      <c r="G21" s="40">
        <f>IF(F$18&lt;1,,F21/F$18)</f>
        <v>0</v>
      </c>
      <c r="H21" s="40"/>
      <c r="I21" s="33">
        <f>SUM(Data!Y143:AJ143)</f>
        <v>0</v>
      </c>
      <c r="J21" s="40">
        <f>IF(I$18&lt;1,,I21/I$18)</f>
        <v>0</v>
      </c>
      <c r="K21" s="5">
        <v>20</v>
      </c>
      <c r="L21" s="85">
        <v>1</v>
      </c>
      <c r="M21" s="40"/>
      <c r="N21" s="6" t="s">
        <v>59</v>
      </c>
      <c r="O21" s="8">
        <f t="shared" si="9"/>
        <v>2920000</v>
      </c>
      <c r="P21" s="30">
        <f t="shared" si="9"/>
        <v>3811790.8818096803</v>
      </c>
      <c r="Q21" s="30">
        <f t="shared" si="9"/>
        <v>0</v>
      </c>
      <c r="R21" s="30">
        <f>P21+Q21</f>
        <v>3811790.8818096803</v>
      </c>
      <c r="S21" s="30">
        <f t="shared" ref="S21:S22" si="10">S13</f>
        <v>939983.68736273004</v>
      </c>
      <c r="T21" s="30"/>
      <c r="U21" s="30">
        <f>O21-(R21-S21)-T21</f>
        <v>48192.80555304978</v>
      </c>
      <c r="V21" s="37">
        <f>IF(O21&lt;1,,R21/O21)</f>
        <v>1.3054078362361918</v>
      </c>
    </row>
    <row r="22" spans="1:27" ht="15.95">
      <c r="A22" s="5">
        <v>9</v>
      </c>
      <c r="B22" s="32" t="s">
        <v>58</v>
      </c>
      <c r="C22" s="33">
        <f>SUM(Data!Y70:AJ70)</f>
        <v>465760.10978471406</v>
      </c>
      <c r="D22" s="40">
        <f t="shared" ref="D22:D24" si="11">IF(C$18&lt;1,,C22/C$18)</f>
        <v>9.6599025198155108E-2</v>
      </c>
      <c r="E22" s="40"/>
      <c r="F22" s="33">
        <f>SUM(Data!Y107:AJ107)</f>
        <v>0</v>
      </c>
      <c r="G22" s="40">
        <f t="shared" ref="G22:G24" si="12">IF(F$18&lt;1,,F22/F$18)</f>
        <v>0</v>
      </c>
      <c r="H22" s="40"/>
      <c r="I22" s="33">
        <f>SUM(Data!Y144:AJ144)</f>
        <v>0</v>
      </c>
      <c r="J22" s="40">
        <f t="shared" ref="J22:J24" si="13">IF(I$18&lt;1,,I22/I$18)</f>
        <v>0</v>
      </c>
      <c r="K22" s="5">
        <v>21</v>
      </c>
      <c r="L22" s="85">
        <v>1</v>
      </c>
      <c r="M22" s="40"/>
      <c r="N22" s="32" t="s">
        <v>60</v>
      </c>
      <c r="O22" s="8">
        <f t="shared" si="9"/>
        <v>2555000</v>
      </c>
      <c r="P22" s="30">
        <f t="shared" si="9"/>
        <v>61872.702861772414</v>
      </c>
      <c r="Q22" s="30">
        <f t="shared" si="9"/>
        <v>0</v>
      </c>
      <c r="R22" s="30">
        <f>P22+Q22</f>
        <v>61872.702861772414</v>
      </c>
      <c r="S22" s="30">
        <f t="shared" si="10"/>
        <v>0</v>
      </c>
      <c r="T22" s="30">
        <f>SUM(Data!AO117:AZ117)</f>
        <v>872864.03443889751</v>
      </c>
      <c r="U22" s="30">
        <f>O22-(R22-S22)-T22</f>
        <v>1620263.2626993302</v>
      </c>
      <c r="V22" s="37">
        <f>IF(O22&lt;1,,R22/O22)</f>
        <v>2.4216322059402117E-2</v>
      </c>
    </row>
    <row r="23" spans="1:27" ht="15.95">
      <c r="A23" s="5">
        <v>10</v>
      </c>
      <c r="B23" s="6" t="s">
        <v>59</v>
      </c>
      <c r="C23" s="33">
        <f>SUM(Data!Y71:AJ71)</f>
        <v>3811790.8818096803</v>
      </c>
      <c r="D23" s="40">
        <f t="shared" si="11"/>
        <v>0.79056852595691263</v>
      </c>
      <c r="E23" s="40"/>
      <c r="F23" s="33">
        <f>SUM(Data!Y108:AJ108)</f>
        <v>0</v>
      </c>
      <c r="G23" s="40">
        <f t="shared" si="12"/>
        <v>0</v>
      </c>
      <c r="H23" s="40"/>
      <c r="I23" s="33">
        <f>SUM(Data!Y145:AJ145)</f>
        <v>0</v>
      </c>
      <c r="J23" s="40">
        <f t="shared" si="13"/>
        <v>0</v>
      </c>
      <c r="K23" s="5">
        <v>22</v>
      </c>
      <c r="L23" s="85">
        <v>1</v>
      </c>
      <c r="M23" s="40"/>
      <c r="N23" s="16" t="s">
        <v>19</v>
      </c>
      <c r="O23" s="39">
        <f t="shared" ref="O23:U23" si="14">SUM(O19:O22)</f>
        <v>8760000</v>
      </c>
      <c r="P23" s="39">
        <f t="shared" si="14"/>
        <v>4339423.6944561675</v>
      </c>
      <c r="Q23" s="39">
        <f t="shared" si="14"/>
        <v>0</v>
      </c>
      <c r="R23" s="39">
        <f t="shared" si="14"/>
        <v>4339423.6944561675</v>
      </c>
      <c r="S23" s="39">
        <f t="shared" si="14"/>
        <v>939983.68736273004</v>
      </c>
      <c r="T23" s="39">
        <f t="shared" si="14"/>
        <v>872864.03443889751</v>
      </c>
      <c r="U23" s="39">
        <f t="shared" si="14"/>
        <v>4487695.9584676661</v>
      </c>
      <c r="V23" s="38">
        <f>1-U23/O23</f>
        <v>0.48770594081419338</v>
      </c>
    </row>
    <row r="24" spans="1:27" ht="15.95">
      <c r="A24" s="5">
        <v>11</v>
      </c>
      <c r="B24" s="32" t="s">
        <v>60</v>
      </c>
      <c r="C24" s="33">
        <f>SUM(Data!Y72:AJ72)</f>
        <v>61872.702861772414</v>
      </c>
      <c r="D24" s="40">
        <f t="shared" si="11"/>
        <v>1.2832448844932133E-2</v>
      </c>
      <c r="E24" s="40"/>
      <c r="F24" s="33">
        <f>SUM(Data!Y109:AJ109)</f>
        <v>0</v>
      </c>
      <c r="G24" s="40">
        <f t="shared" si="12"/>
        <v>0</v>
      </c>
      <c r="H24" s="40"/>
      <c r="I24" s="33">
        <f>SUM(Data!Y146:AJ146)</f>
        <v>0</v>
      </c>
      <c r="J24" s="40">
        <f t="shared" si="13"/>
        <v>0</v>
      </c>
      <c r="K24" s="5">
        <v>23</v>
      </c>
      <c r="L24" s="85">
        <v>1</v>
      </c>
      <c r="M24" s="40"/>
    </row>
    <row r="25" spans="1:27" ht="15.95">
      <c r="K25" s="5">
        <v>24</v>
      </c>
      <c r="L25" s="85">
        <v>1</v>
      </c>
      <c r="N25" s="32" t="s">
        <v>56</v>
      </c>
      <c r="O25" s="8" t="s">
        <v>74</v>
      </c>
      <c r="P25" s="90">
        <f>3+2.05</f>
        <v>5.05</v>
      </c>
      <c r="Q25" s="91">
        <f>3.6+2.05</f>
        <v>5.65</v>
      </c>
      <c r="R25" s="6"/>
      <c r="S25" s="6"/>
      <c r="T25" s="91">
        <v>6</v>
      </c>
      <c r="U25" s="75">
        <f>G2</f>
        <v>6.84</v>
      </c>
    </row>
    <row r="26" spans="1:27">
      <c r="A26" s="31"/>
      <c r="B26" s="29" t="s">
        <v>75</v>
      </c>
      <c r="C26" s="29"/>
      <c r="N26" s="32" t="s">
        <v>58</v>
      </c>
      <c r="O26" s="8" t="s">
        <v>74</v>
      </c>
      <c r="P26" s="6">
        <f>P25</f>
        <v>5.05</v>
      </c>
      <c r="Q26" s="6">
        <f>Q25</f>
        <v>5.65</v>
      </c>
      <c r="R26" s="6"/>
      <c r="S26" s="6"/>
      <c r="T26" s="75">
        <f>T25</f>
        <v>6</v>
      </c>
      <c r="U26" s="75">
        <f>G3</f>
        <v>9.16</v>
      </c>
    </row>
    <row r="27" spans="1:27" ht="15.95">
      <c r="A27" s="5">
        <v>1</v>
      </c>
      <c r="B27" s="6" t="s">
        <v>65</v>
      </c>
      <c r="C27" s="87">
        <v>0</v>
      </c>
      <c r="N27" s="6" t="s">
        <v>59</v>
      </c>
      <c r="O27" s="8" t="s">
        <v>74</v>
      </c>
      <c r="P27" s="6">
        <f>P25</f>
        <v>5.05</v>
      </c>
      <c r="Q27" s="6">
        <f>Q25</f>
        <v>5.65</v>
      </c>
      <c r="R27" s="6"/>
      <c r="S27" s="6"/>
      <c r="T27" s="75">
        <f>T25</f>
        <v>6</v>
      </c>
      <c r="U27" s="75">
        <f>G4</f>
        <v>6.3</v>
      </c>
    </row>
    <row r="28" spans="1:27">
      <c r="A28" s="5">
        <v>2</v>
      </c>
      <c r="B28" s="6" t="s">
        <v>66</v>
      </c>
      <c r="C28" s="10">
        <v>1</v>
      </c>
      <c r="N28" s="32" t="s">
        <v>60</v>
      </c>
      <c r="O28" s="8" t="s">
        <v>74</v>
      </c>
      <c r="P28" s="6">
        <f>P25</f>
        <v>5.05</v>
      </c>
      <c r="Q28" s="6">
        <f>Q25</f>
        <v>5.65</v>
      </c>
      <c r="R28" s="6"/>
      <c r="S28" s="6"/>
      <c r="T28" s="75">
        <f>T25</f>
        <v>6</v>
      </c>
      <c r="U28" s="75">
        <f>G5</f>
        <v>9.4600000000000009</v>
      </c>
    </row>
    <row r="29" spans="1:27">
      <c r="A29" s="5">
        <v>3</v>
      </c>
      <c r="B29" s="6" t="s">
        <v>67</v>
      </c>
      <c r="C29" s="24">
        <f>C27*C28</f>
        <v>0</v>
      </c>
    </row>
    <row r="30" spans="1:27">
      <c r="A30" s="5">
        <v>4</v>
      </c>
      <c r="B30" s="6" t="s">
        <v>68</v>
      </c>
      <c r="C30" s="8">
        <f>Data!C178/1000</f>
        <v>3084.6491517857116</v>
      </c>
      <c r="N30" s="32" t="s">
        <v>56</v>
      </c>
      <c r="O30" s="6"/>
      <c r="P30" s="72">
        <f>P25*P19/10^7</f>
        <v>0</v>
      </c>
      <c r="Q30" s="72">
        <f>Q25*Q19/10^7</f>
        <v>0</v>
      </c>
      <c r="R30" s="6"/>
      <c r="S30" s="6"/>
      <c r="T30" s="72">
        <f>T25*T19/10^7</f>
        <v>0</v>
      </c>
      <c r="U30" s="72">
        <f>U25*U19/10^7</f>
        <v>1.49796</v>
      </c>
    </row>
    <row r="31" spans="1:27">
      <c r="A31" s="15">
        <v>5</v>
      </c>
      <c r="B31" s="16" t="s">
        <v>76</v>
      </c>
      <c r="C31" s="39">
        <f>C30*C29*1000</f>
        <v>0</v>
      </c>
      <c r="N31" s="32" t="s">
        <v>58</v>
      </c>
      <c r="O31" s="6"/>
      <c r="P31" s="72">
        <f t="shared" ref="P31" si="15">P26*P20/10^7</f>
        <v>0.23520885544128059</v>
      </c>
      <c r="Q31" s="72">
        <f t="shared" ref="Q31" si="16">Q26*Q20/10^7</f>
        <v>0</v>
      </c>
      <c r="R31" s="6"/>
      <c r="S31" s="6"/>
      <c r="T31" s="72">
        <f t="shared" ref="T31:T32" si="17">T26*T20/10^7</f>
        <v>0</v>
      </c>
      <c r="U31" s="72">
        <f t="shared" ref="U31" si="18">U26*U20/10^7</f>
        <v>0.57638373943720189</v>
      </c>
    </row>
    <row r="32" spans="1:27">
      <c r="A32" s="5">
        <v>6</v>
      </c>
      <c r="B32" s="6" t="s">
        <v>72</v>
      </c>
      <c r="C32" s="10">
        <f>C30*C28/8760</f>
        <v>0.35212889860567487</v>
      </c>
      <c r="N32" s="6" t="s">
        <v>59</v>
      </c>
      <c r="O32" s="6"/>
      <c r="P32" s="72">
        <f>P27*P21/10^7</f>
        <v>1.9249543953138883</v>
      </c>
      <c r="Q32" s="72">
        <f>Q27*Q21/10^7</f>
        <v>0</v>
      </c>
      <c r="R32" s="6"/>
      <c r="S32" s="6"/>
      <c r="T32" s="72">
        <f t="shared" si="17"/>
        <v>0</v>
      </c>
      <c r="U32" s="72">
        <f>U27*U21/10^7</f>
        <v>3.0361467498421359E-2</v>
      </c>
    </row>
    <row r="33" spans="1:22" ht="15.95">
      <c r="A33" s="5">
        <v>7</v>
      </c>
      <c r="B33" s="6" t="s">
        <v>73</v>
      </c>
      <c r="C33" s="88">
        <v>0.1</v>
      </c>
      <c r="N33" s="32" t="s">
        <v>60</v>
      </c>
      <c r="O33" s="6"/>
      <c r="P33" s="72">
        <f>P28*P22/10^7</f>
        <v>3.1245714945195069E-2</v>
      </c>
      <c r="Q33" s="72">
        <f>Q28*Q22/10^7</f>
        <v>0</v>
      </c>
      <c r="R33" s="6"/>
      <c r="S33" s="6"/>
      <c r="T33" s="72">
        <f>T28*T22/10^7</f>
        <v>0.52371842066333851</v>
      </c>
      <c r="U33" s="72">
        <f>U28*U22/10^7</f>
        <v>1.5327690465135666</v>
      </c>
    </row>
    <row r="34" spans="1:22">
      <c r="A34" s="5">
        <v>8</v>
      </c>
      <c r="B34" s="32" t="s">
        <v>56</v>
      </c>
      <c r="C34" s="33">
        <f>SUM(Data!Y180:AJ180)</f>
        <v>0</v>
      </c>
      <c r="D34" s="40">
        <f>IF(C$31&lt;1,,C34/C$31)</f>
        <v>0</v>
      </c>
      <c r="E34" s="40"/>
      <c r="F34" s="40"/>
      <c r="G34" s="40"/>
      <c r="H34" s="40"/>
      <c r="I34" s="40"/>
      <c r="J34" s="40"/>
      <c r="K34" s="40"/>
      <c r="L34" s="40"/>
      <c r="M34" s="40"/>
      <c r="N34" s="16" t="s">
        <v>77</v>
      </c>
      <c r="O34" s="73">
        <f>SUM(P34:U34)</f>
        <v>6.3526016398128924</v>
      </c>
      <c r="P34" s="71">
        <f>SUM(P30:P33)</f>
        <v>2.1914089657003641</v>
      </c>
      <c r="Q34" s="71">
        <f>SUM(Q30:Q33)</f>
        <v>0</v>
      </c>
      <c r="R34" s="16"/>
      <c r="S34" s="16"/>
      <c r="T34" s="71">
        <f>SUM(T30:T33)</f>
        <v>0.52371842066333851</v>
      </c>
      <c r="U34" s="71">
        <f>SUM(U30:U33)</f>
        <v>3.6374742534491897</v>
      </c>
    </row>
    <row r="35" spans="1:22">
      <c r="A35" s="5">
        <v>9</v>
      </c>
      <c r="B35" s="32" t="s">
        <v>58</v>
      </c>
      <c r="C35" s="33">
        <f>SUM(Data!Y181:AJ181)</f>
        <v>0</v>
      </c>
      <c r="D35" s="40">
        <f t="shared" ref="D35:D37" si="19">IF(C$31&lt;1,,C35/C$31)</f>
        <v>0</v>
      </c>
      <c r="E35" s="40"/>
      <c r="F35" s="40"/>
      <c r="G35" s="40"/>
      <c r="H35" s="40"/>
      <c r="I35" s="40"/>
      <c r="J35" s="40"/>
      <c r="K35" s="40"/>
      <c r="L35" s="40"/>
      <c r="M35" s="40"/>
      <c r="N35" s="28" t="s">
        <v>78</v>
      </c>
      <c r="O35" s="74">
        <f>O34*10^7/O15</f>
        <v>7.2518283559507903</v>
      </c>
    </row>
    <row r="36" spans="1:22">
      <c r="A36" s="5">
        <v>10</v>
      </c>
      <c r="B36" s="6" t="s">
        <v>59</v>
      </c>
      <c r="C36" s="33">
        <f>SUM(Data!Y182:AJ182)</f>
        <v>0</v>
      </c>
      <c r="D36" s="40">
        <f t="shared" si="19"/>
        <v>0</v>
      </c>
      <c r="E36" s="40"/>
      <c r="F36" s="40"/>
      <c r="G36" s="40"/>
      <c r="H36" s="40"/>
      <c r="I36" s="40"/>
      <c r="J36" s="40"/>
      <c r="K36" s="40"/>
      <c r="L36" s="40"/>
      <c r="M36" s="40"/>
      <c r="N36" s="40"/>
      <c r="O36" s="40"/>
      <c r="P36" s="40"/>
      <c r="Q36" s="40"/>
      <c r="R36" s="40"/>
      <c r="S36" s="40"/>
      <c r="T36" s="40"/>
      <c r="U36" s="40"/>
      <c r="V36" s="40"/>
    </row>
    <row r="37" spans="1:22">
      <c r="A37" s="5">
        <v>11</v>
      </c>
      <c r="B37" s="32" t="s">
        <v>60</v>
      </c>
      <c r="C37" s="33">
        <f>SUM(Data!Y183:AJ183)</f>
        <v>0</v>
      </c>
      <c r="D37" s="40">
        <f t="shared" si="19"/>
        <v>0</v>
      </c>
      <c r="E37" s="40"/>
      <c r="F37" s="40"/>
      <c r="G37" s="40"/>
      <c r="H37" s="40"/>
      <c r="I37" s="40"/>
      <c r="J37" s="40"/>
      <c r="K37" s="40"/>
      <c r="L37" s="40"/>
      <c r="M37" s="40"/>
      <c r="N37" s="40"/>
      <c r="O37" s="40"/>
      <c r="P37" s="40"/>
      <c r="Q37" s="40"/>
      <c r="R37" s="40"/>
      <c r="S37" s="40"/>
      <c r="T37" s="40"/>
      <c r="U37" s="40"/>
      <c r="V37" s="40"/>
    </row>
    <row r="38" spans="1:22">
      <c r="N38" s="40"/>
      <c r="O38" s="40"/>
      <c r="P38" s="40"/>
      <c r="Q38" s="40"/>
      <c r="R38" s="40"/>
      <c r="S38" s="40"/>
      <c r="T38" s="40"/>
      <c r="U38" s="40"/>
      <c r="V38" s="40"/>
    </row>
    <row r="39" spans="1:22">
      <c r="B39" s="131" t="s">
        <v>79</v>
      </c>
      <c r="C39" s="132"/>
      <c r="N39" s="16" t="s">
        <v>80</v>
      </c>
      <c r="O39" s="16" t="s">
        <v>81</v>
      </c>
      <c r="P39" s="16" t="s">
        <v>82</v>
      </c>
      <c r="Q39" s="16" t="s">
        <v>9</v>
      </c>
      <c r="R39" s="16" t="s">
        <v>83</v>
      </c>
      <c r="S39" s="16" t="s">
        <v>84</v>
      </c>
      <c r="T39" s="6"/>
      <c r="U39" s="6"/>
    </row>
    <row r="40" spans="1:22">
      <c r="B40" s="108" t="s">
        <v>85</v>
      </c>
      <c r="C40" s="109">
        <f>MAX(Data!AO66:AZ66)</f>
        <v>4687.9007267436873</v>
      </c>
      <c r="N40" s="6" t="s">
        <v>86</v>
      </c>
      <c r="O40" s="6">
        <v>0</v>
      </c>
      <c r="P40" s="6">
        <v>0</v>
      </c>
      <c r="Q40" s="126">
        <v>0</v>
      </c>
      <c r="R40" s="6">
        <v>7.61</v>
      </c>
      <c r="S40" s="6">
        <v>2.72</v>
      </c>
      <c r="T40" s="6"/>
      <c r="U40" s="6"/>
    </row>
    <row r="41" spans="1:22" ht="15" customHeight="1">
      <c r="B41" s="108" t="s">
        <v>87</v>
      </c>
      <c r="C41" s="109">
        <f>MIN(Data!AO66:AZ66)</f>
        <v>0</v>
      </c>
      <c r="N41" s="6" t="s">
        <v>88</v>
      </c>
      <c r="O41" s="6">
        <v>1.5</v>
      </c>
      <c r="P41" s="6">
        <v>0</v>
      </c>
      <c r="Q41" s="126">
        <v>0.6</v>
      </c>
      <c r="R41" s="6">
        <v>6.7</v>
      </c>
      <c r="S41" s="75">
        <v>2.4</v>
      </c>
      <c r="T41" s="6"/>
      <c r="U41" s="6"/>
    </row>
    <row r="42" spans="1:22" ht="15" customHeight="1">
      <c r="B42" s="110" t="s">
        <v>89</v>
      </c>
      <c r="C42" s="111">
        <f>MAX(Data!AO103:AZ103)</f>
        <v>15857.302350982098</v>
      </c>
      <c r="N42" s="6" t="s">
        <v>90</v>
      </c>
      <c r="O42" s="6">
        <v>2.2999999999999998</v>
      </c>
      <c r="P42" s="6">
        <v>3.4</v>
      </c>
      <c r="Q42" s="126">
        <v>0.87</v>
      </c>
      <c r="R42" s="6">
        <v>6.94</v>
      </c>
      <c r="S42" s="6">
        <v>2.48</v>
      </c>
      <c r="T42" s="6"/>
      <c r="U42" s="6"/>
    </row>
    <row r="43" spans="1:22" ht="15" customHeight="1">
      <c r="B43" s="110" t="s">
        <v>91</v>
      </c>
      <c r="C43" s="112">
        <f>MIN(Data!AO103:AZ103)</f>
        <v>13972.312284385143</v>
      </c>
    </row>
    <row r="45" spans="1:22">
      <c r="B45" s="113" t="s">
        <v>92</v>
      </c>
      <c r="C45" s="114">
        <f>MAX(Data!AO114:AZ114)*E46</f>
        <v>3750.3205813949498</v>
      </c>
      <c r="E45" s="119" t="s">
        <v>93</v>
      </c>
    </row>
    <row r="46" spans="1:22" ht="15.95">
      <c r="B46" s="115" t="s">
        <v>94</v>
      </c>
      <c r="C46" s="116">
        <v>0.9</v>
      </c>
      <c r="E46" s="125">
        <v>0.8</v>
      </c>
    </row>
    <row r="47" spans="1:22" ht="15.95">
      <c r="B47" s="115" t="s">
        <v>95</v>
      </c>
      <c r="C47" s="116">
        <v>0.85</v>
      </c>
    </row>
    <row r="48" spans="1:22">
      <c r="B48" s="117" t="s">
        <v>96</v>
      </c>
      <c r="C48" s="118">
        <f>C45/C46/C47</f>
        <v>4902.3798449607184</v>
      </c>
    </row>
    <row r="50" spans="2:4">
      <c r="B50" s="133" t="s">
        <v>97</v>
      </c>
      <c r="C50" s="133"/>
    </row>
    <row r="51" spans="2:4">
      <c r="B51" s="115" t="s">
        <v>98</v>
      </c>
      <c r="C51" s="121">
        <f>C18+F18+I18</f>
        <v>4821581.8827290749</v>
      </c>
    </row>
    <row r="52" spans="2:4">
      <c r="B52" s="115" t="s">
        <v>99</v>
      </c>
      <c r="C52" s="121">
        <f>C31</f>
        <v>0</v>
      </c>
    </row>
    <row r="53" spans="2:4">
      <c r="B53" s="115" t="s">
        <v>100</v>
      </c>
      <c r="C53" s="121">
        <f>C51+C52</f>
        <v>4821581.8827290749</v>
      </c>
    </row>
    <row r="54" spans="2:4">
      <c r="B54" s="115" t="s">
        <v>101</v>
      </c>
      <c r="C54" s="121">
        <f>SUM(Data!AO117:AZ117)</f>
        <v>872864.03443889751</v>
      </c>
    </row>
    <row r="55" spans="2:4">
      <c r="B55" s="122" t="s">
        <v>102</v>
      </c>
      <c r="C55" s="123">
        <f>SUM(Data!AO123:AZ123)</f>
        <v>67119.652923832618</v>
      </c>
      <c r="D55" s="124">
        <f>C55/C53</f>
        <v>1.3920670550935882E-2</v>
      </c>
    </row>
    <row r="56" spans="2:4">
      <c r="B56" s="122" t="s">
        <v>103</v>
      </c>
      <c r="C56" s="123">
        <f>SUM(Data!AO120:AZ120)</f>
        <v>-4487695.9584676661</v>
      </c>
      <c r="D56" s="124">
        <f>C56/C6</f>
        <v>-0.51229405918580662</v>
      </c>
    </row>
  </sheetData>
  <mergeCells count="2">
    <mergeCell ref="B39:C39"/>
    <mergeCell ref="B50:C50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59C77-407D-9541-B51F-08DD498B7E2C}">
  <dimension ref="A1:BC183"/>
  <sheetViews>
    <sheetView topLeftCell="AE61" zoomScale="80" zoomScaleNormal="80" workbookViewId="0">
      <selection activeCell="AN127" sqref="AN127"/>
    </sheetView>
  </sheetViews>
  <sheetFormatPr defaultColWidth="10.85546875" defaultRowHeight="15"/>
  <cols>
    <col min="1" max="1" width="10.85546875" style="3"/>
    <col min="2" max="2" width="14.28515625" style="3" bestFit="1" customWidth="1"/>
    <col min="3" max="3" width="11.28515625" style="3" bestFit="1" customWidth="1"/>
    <col min="4" max="14" width="10.140625" style="3" bestFit="1" customWidth="1"/>
    <col min="15" max="15" width="10.85546875" style="3"/>
    <col min="16" max="16" width="9.85546875" style="3" bestFit="1" customWidth="1"/>
    <col min="17" max="21" width="8.85546875" style="3" bestFit="1" customWidth="1"/>
    <col min="22" max="22" width="8.85546875" style="3" customWidth="1"/>
    <col min="23" max="23" width="8.85546875" style="3" bestFit="1" customWidth="1"/>
    <col min="24" max="24" width="15.7109375" style="3" bestFit="1" customWidth="1"/>
    <col min="25" max="36" width="13" style="3" bestFit="1" customWidth="1"/>
    <col min="37" max="39" width="10.85546875" style="3"/>
    <col min="40" max="40" width="15.7109375" style="3" bestFit="1" customWidth="1"/>
    <col min="41" max="16384" width="10.85546875" style="3"/>
  </cols>
  <sheetData>
    <row r="1" spans="2:52" ht="18.95">
      <c r="B1" s="134" t="s">
        <v>104</v>
      </c>
      <c r="C1" s="134"/>
      <c r="D1" s="134"/>
      <c r="E1" s="134"/>
      <c r="F1" s="134"/>
      <c r="G1" s="134"/>
      <c r="H1" s="134"/>
      <c r="I1" s="134"/>
      <c r="J1" s="134"/>
      <c r="K1" s="134"/>
      <c r="L1" s="134"/>
      <c r="M1" s="134"/>
      <c r="N1" s="134"/>
      <c r="X1" s="134" t="s">
        <v>105</v>
      </c>
      <c r="Y1" s="134"/>
      <c r="Z1" s="134"/>
      <c r="AA1" s="134"/>
      <c r="AB1" s="134"/>
      <c r="AC1" s="134"/>
      <c r="AD1" s="134"/>
      <c r="AE1" s="134"/>
      <c r="AF1" s="134"/>
      <c r="AG1" s="134"/>
      <c r="AH1" s="134"/>
      <c r="AI1" s="134"/>
      <c r="AJ1" s="134"/>
      <c r="AN1" s="146" t="s">
        <v>104</v>
      </c>
      <c r="AO1" s="146"/>
      <c r="AP1" s="146"/>
      <c r="AQ1" s="146"/>
      <c r="AR1" s="146"/>
      <c r="AS1" s="146"/>
      <c r="AT1" s="146"/>
      <c r="AU1" s="146"/>
      <c r="AV1" s="146"/>
      <c r="AW1" s="146"/>
      <c r="AX1" s="146"/>
      <c r="AY1" s="146"/>
      <c r="AZ1" s="146"/>
    </row>
    <row r="2" spans="2:52" s="14" customFormat="1">
      <c r="B2" s="21" t="s">
        <v>106</v>
      </c>
      <c r="C2" s="22" t="s">
        <v>107</v>
      </c>
      <c r="D2" s="22" t="s">
        <v>108</v>
      </c>
      <c r="E2" s="22" t="s">
        <v>109</v>
      </c>
      <c r="F2" s="22" t="s">
        <v>110</v>
      </c>
      <c r="G2" s="22" t="s">
        <v>111</v>
      </c>
      <c r="H2" s="22" t="s">
        <v>112</v>
      </c>
      <c r="I2" s="22" t="s">
        <v>113</v>
      </c>
      <c r="J2" s="22" t="s">
        <v>114</v>
      </c>
      <c r="K2" s="22" t="s">
        <v>115</v>
      </c>
      <c r="L2" s="22" t="s">
        <v>116</v>
      </c>
      <c r="M2" s="22" t="s">
        <v>117</v>
      </c>
      <c r="N2" s="22" t="s">
        <v>118</v>
      </c>
      <c r="X2" s="21" t="s">
        <v>106</v>
      </c>
      <c r="Y2" s="22" t="s">
        <v>107</v>
      </c>
      <c r="Z2" s="22" t="s">
        <v>108</v>
      </c>
      <c r="AA2" s="22" t="s">
        <v>109</v>
      </c>
      <c r="AB2" s="22" t="s">
        <v>110</v>
      </c>
      <c r="AC2" s="22" t="s">
        <v>111</v>
      </c>
      <c r="AD2" s="22" t="s">
        <v>112</v>
      </c>
      <c r="AE2" s="22" t="s">
        <v>113</v>
      </c>
      <c r="AF2" s="22" t="s">
        <v>114</v>
      </c>
      <c r="AG2" s="22" t="s">
        <v>115</v>
      </c>
      <c r="AH2" s="22" t="s">
        <v>116</v>
      </c>
      <c r="AI2" s="22" t="s">
        <v>117</v>
      </c>
      <c r="AJ2" s="22" t="s">
        <v>118</v>
      </c>
      <c r="AN2" s="21" t="s">
        <v>106</v>
      </c>
      <c r="AO2" s="22" t="s">
        <v>107</v>
      </c>
      <c r="AP2" s="22" t="s">
        <v>108</v>
      </c>
      <c r="AQ2" s="22" t="s">
        <v>109</v>
      </c>
      <c r="AR2" s="22" t="s">
        <v>110</v>
      </c>
      <c r="AS2" s="22" t="s">
        <v>111</v>
      </c>
      <c r="AT2" s="22" t="s">
        <v>112</v>
      </c>
      <c r="AU2" s="22" t="s">
        <v>113</v>
      </c>
      <c r="AV2" s="22" t="s">
        <v>114</v>
      </c>
      <c r="AW2" s="22" t="s">
        <v>115</v>
      </c>
      <c r="AX2" s="22" t="s">
        <v>116</v>
      </c>
      <c r="AY2" s="22" t="s">
        <v>117</v>
      </c>
      <c r="AZ2" s="22" t="s">
        <v>118</v>
      </c>
    </row>
    <row r="3" spans="2:52">
      <c r="B3" s="76">
        <v>0</v>
      </c>
      <c r="C3" s="4">
        <f>1000*Summary!$L2</f>
        <v>1000</v>
      </c>
      <c r="D3" s="4">
        <f>1000*Summary!$L2</f>
        <v>1000</v>
      </c>
      <c r="E3" s="4">
        <f>1000*Summary!$L2</f>
        <v>1000</v>
      </c>
      <c r="F3" s="4">
        <f>1000*Summary!$L2</f>
        <v>1000</v>
      </c>
      <c r="G3" s="4">
        <f>1000*Summary!$L2</f>
        <v>1000</v>
      </c>
      <c r="H3" s="4">
        <f>1000*Summary!$L2</f>
        <v>1000</v>
      </c>
      <c r="I3" s="4">
        <f>1000*Summary!$L2</f>
        <v>1000</v>
      </c>
      <c r="J3" s="4">
        <f>1000*Summary!$L2</f>
        <v>1000</v>
      </c>
      <c r="K3" s="4">
        <f>1000*Summary!$L2</f>
        <v>1000</v>
      </c>
      <c r="L3" s="4">
        <f>1000*Summary!$L2</f>
        <v>1000</v>
      </c>
      <c r="M3" s="4">
        <f>1000*Summary!$L2</f>
        <v>1000</v>
      </c>
      <c r="N3" s="4">
        <f>1000*Summary!$L2</f>
        <v>1000</v>
      </c>
      <c r="X3" s="76">
        <v>0</v>
      </c>
      <c r="Y3" s="4">
        <f>C3*Summary!$C$2</f>
        <v>1000</v>
      </c>
      <c r="Z3" s="4">
        <f>D3*Summary!$C$2</f>
        <v>1000</v>
      </c>
      <c r="AA3" s="4">
        <f>E3*Summary!$C$2</f>
        <v>1000</v>
      </c>
      <c r="AB3" s="4">
        <f>F3*Summary!$C$2</f>
        <v>1000</v>
      </c>
      <c r="AC3" s="4">
        <f>G3*Summary!$C$2</f>
        <v>1000</v>
      </c>
      <c r="AD3" s="4">
        <f>H3*Summary!$C$2</f>
        <v>1000</v>
      </c>
      <c r="AE3" s="4">
        <f>I3*Summary!$C$2</f>
        <v>1000</v>
      </c>
      <c r="AF3" s="4">
        <f>J3*Summary!$C$2</f>
        <v>1000</v>
      </c>
      <c r="AG3" s="4">
        <f>K3*Summary!$C$2</f>
        <v>1000</v>
      </c>
      <c r="AH3" s="4">
        <f>L3*Summary!$C$2</f>
        <v>1000</v>
      </c>
      <c r="AI3" s="4">
        <f>M3*Summary!$C$2</f>
        <v>1000</v>
      </c>
      <c r="AJ3" s="4">
        <f>N3*Summary!$C$2</f>
        <v>1000</v>
      </c>
      <c r="AN3" s="93">
        <v>0</v>
      </c>
      <c r="AO3" s="94">
        <f>Y3-Y40-Y77-Y114-Y151</f>
        <v>1000</v>
      </c>
      <c r="AP3" s="94">
        <f t="shared" ref="AP3:AZ3" si="0">Z3-Z40-Z77-Z114-Z151</f>
        <v>1000</v>
      </c>
      <c r="AQ3" s="94">
        <f t="shared" si="0"/>
        <v>1000</v>
      </c>
      <c r="AR3" s="94">
        <f t="shared" si="0"/>
        <v>1000</v>
      </c>
      <c r="AS3" s="94">
        <f t="shared" si="0"/>
        <v>1000</v>
      </c>
      <c r="AT3" s="94">
        <f t="shared" si="0"/>
        <v>1000</v>
      </c>
      <c r="AU3" s="94">
        <f t="shared" si="0"/>
        <v>1000</v>
      </c>
      <c r="AV3" s="94">
        <f t="shared" si="0"/>
        <v>1000</v>
      </c>
      <c r="AW3" s="94">
        <f t="shared" si="0"/>
        <v>1000</v>
      </c>
      <c r="AX3" s="94">
        <f t="shared" si="0"/>
        <v>1000</v>
      </c>
      <c r="AY3" s="94">
        <f t="shared" si="0"/>
        <v>1000</v>
      </c>
      <c r="AZ3" s="94">
        <f t="shared" si="0"/>
        <v>1000</v>
      </c>
    </row>
    <row r="4" spans="2:52">
      <c r="B4" s="76">
        <v>1</v>
      </c>
      <c r="C4" s="4">
        <f>1000*Summary!$L3</f>
        <v>1000</v>
      </c>
      <c r="D4" s="4">
        <f>1000*Summary!$L3</f>
        <v>1000</v>
      </c>
      <c r="E4" s="4">
        <f>1000*Summary!$L3</f>
        <v>1000</v>
      </c>
      <c r="F4" s="4">
        <f>1000*Summary!$L3</f>
        <v>1000</v>
      </c>
      <c r="G4" s="4">
        <f>1000*Summary!$L3</f>
        <v>1000</v>
      </c>
      <c r="H4" s="4">
        <f>1000*Summary!$L3</f>
        <v>1000</v>
      </c>
      <c r="I4" s="4">
        <f>1000*Summary!$L3</f>
        <v>1000</v>
      </c>
      <c r="J4" s="4">
        <f>1000*Summary!$L3</f>
        <v>1000</v>
      </c>
      <c r="K4" s="4">
        <f>1000*Summary!$L3</f>
        <v>1000</v>
      </c>
      <c r="L4" s="4">
        <f>1000*Summary!$L3</f>
        <v>1000</v>
      </c>
      <c r="M4" s="4">
        <f>1000*Summary!$L3</f>
        <v>1000</v>
      </c>
      <c r="N4" s="4">
        <f>1000*Summary!$L3</f>
        <v>1000</v>
      </c>
      <c r="X4" s="76">
        <v>1</v>
      </c>
      <c r="Y4" s="4">
        <f>C4*Summary!$C$2</f>
        <v>1000</v>
      </c>
      <c r="Z4" s="4">
        <f>D4*Summary!$C$2</f>
        <v>1000</v>
      </c>
      <c r="AA4" s="4">
        <f>E4*Summary!$C$2</f>
        <v>1000</v>
      </c>
      <c r="AB4" s="4">
        <f>F4*Summary!$C$2</f>
        <v>1000</v>
      </c>
      <c r="AC4" s="4">
        <f>G4*Summary!$C$2</f>
        <v>1000</v>
      </c>
      <c r="AD4" s="4">
        <f>H4*Summary!$C$2</f>
        <v>1000</v>
      </c>
      <c r="AE4" s="4">
        <f>I4*Summary!$C$2</f>
        <v>1000</v>
      </c>
      <c r="AF4" s="4">
        <f>J4*Summary!$C$2</f>
        <v>1000</v>
      </c>
      <c r="AG4" s="4">
        <f>K4*Summary!$C$2</f>
        <v>1000</v>
      </c>
      <c r="AH4" s="4">
        <f>L4*Summary!$C$2</f>
        <v>1000</v>
      </c>
      <c r="AI4" s="4">
        <f>M4*Summary!$C$2</f>
        <v>1000</v>
      </c>
      <c r="AJ4" s="4">
        <f>N4*Summary!$C$2</f>
        <v>1000</v>
      </c>
      <c r="AN4" s="93">
        <v>4.1666666666666664E-2</v>
      </c>
      <c r="AO4" s="94">
        <f t="shared" ref="AO4:AZ4" si="1">Y4-Y41-Y78-Y115-Y152</f>
        <v>1000</v>
      </c>
      <c r="AP4" s="94">
        <f t="shared" si="1"/>
        <v>1000</v>
      </c>
      <c r="AQ4" s="94">
        <f t="shared" si="1"/>
        <v>1000</v>
      </c>
      <c r="AR4" s="94">
        <f t="shared" si="1"/>
        <v>1000</v>
      </c>
      <c r="AS4" s="94">
        <f t="shared" si="1"/>
        <v>1000</v>
      </c>
      <c r="AT4" s="94">
        <f t="shared" si="1"/>
        <v>1000</v>
      </c>
      <c r="AU4" s="94">
        <f t="shared" si="1"/>
        <v>1000</v>
      </c>
      <c r="AV4" s="94">
        <f t="shared" si="1"/>
        <v>1000</v>
      </c>
      <c r="AW4" s="94">
        <f t="shared" si="1"/>
        <v>1000</v>
      </c>
      <c r="AX4" s="94">
        <f t="shared" si="1"/>
        <v>1000</v>
      </c>
      <c r="AY4" s="94">
        <f t="shared" si="1"/>
        <v>1000</v>
      </c>
      <c r="AZ4" s="94">
        <f t="shared" si="1"/>
        <v>1000</v>
      </c>
    </row>
    <row r="5" spans="2:52">
      <c r="B5" s="76">
        <v>2</v>
      </c>
      <c r="C5" s="4">
        <f>1000*Summary!$L4</f>
        <v>1000</v>
      </c>
      <c r="D5" s="4">
        <f>1000*Summary!$L4</f>
        <v>1000</v>
      </c>
      <c r="E5" s="4">
        <f>1000*Summary!$L4</f>
        <v>1000</v>
      </c>
      <c r="F5" s="4">
        <f>1000*Summary!$L4</f>
        <v>1000</v>
      </c>
      <c r="G5" s="4">
        <f>1000*Summary!$L4</f>
        <v>1000</v>
      </c>
      <c r="H5" s="4">
        <f>1000*Summary!$L4</f>
        <v>1000</v>
      </c>
      <c r="I5" s="4">
        <f>1000*Summary!$L4</f>
        <v>1000</v>
      </c>
      <c r="J5" s="4">
        <f>1000*Summary!$L4</f>
        <v>1000</v>
      </c>
      <c r="K5" s="4">
        <f>1000*Summary!$L4</f>
        <v>1000</v>
      </c>
      <c r="L5" s="4">
        <f>1000*Summary!$L4</f>
        <v>1000</v>
      </c>
      <c r="M5" s="4">
        <f>1000*Summary!$L4</f>
        <v>1000</v>
      </c>
      <c r="N5" s="4">
        <f>1000*Summary!$L4</f>
        <v>1000</v>
      </c>
      <c r="X5" s="76">
        <v>2</v>
      </c>
      <c r="Y5" s="4">
        <f>C5*Summary!$C$2</f>
        <v>1000</v>
      </c>
      <c r="Z5" s="4">
        <f>D5*Summary!$C$2</f>
        <v>1000</v>
      </c>
      <c r="AA5" s="4">
        <f>E5*Summary!$C$2</f>
        <v>1000</v>
      </c>
      <c r="AB5" s="4">
        <f>F5*Summary!$C$2</f>
        <v>1000</v>
      </c>
      <c r="AC5" s="4">
        <f>G5*Summary!$C$2</f>
        <v>1000</v>
      </c>
      <c r="AD5" s="4">
        <f>H5*Summary!$C$2</f>
        <v>1000</v>
      </c>
      <c r="AE5" s="4">
        <f>I5*Summary!$C$2</f>
        <v>1000</v>
      </c>
      <c r="AF5" s="4">
        <f>J5*Summary!$C$2</f>
        <v>1000</v>
      </c>
      <c r="AG5" s="4">
        <f>K5*Summary!$C$2</f>
        <v>1000</v>
      </c>
      <c r="AH5" s="4">
        <f>L5*Summary!$C$2</f>
        <v>1000</v>
      </c>
      <c r="AI5" s="4">
        <f>M5*Summary!$C$2</f>
        <v>1000</v>
      </c>
      <c r="AJ5" s="4">
        <f>N5*Summary!$C$2</f>
        <v>1000</v>
      </c>
      <c r="AN5" s="93">
        <v>8.3333333333333329E-2</v>
      </c>
      <c r="AO5" s="94">
        <f t="shared" ref="AO5:AZ5" si="2">Y5-Y42-Y79-Y116-Y153</f>
        <v>1000</v>
      </c>
      <c r="AP5" s="94">
        <f t="shared" si="2"/>
        <v>1000</v>
      </c>
      <c r="AQ5" s="94">
        <f t="shared" si="2"/>
        <v>1000</v>
      </c>
      <c r="AR5" s="94">
        <f t="shared" si="2"/>
        <v>1000</v>
      </c>
      <c r="AS5" s="94">
        <f t="shared" si="2"/>
        <v>1000</v>
      </c>
      <c r="AT5" s="94">
        <f t="shared" si="2"/>
        <v>1000</v>
      </c>
      <c r="AU5" s="94">
        <f t="shared" si="2"/>
        <v>1000</v>
      </c>
      <c r="AV5" s="94">
        <f t="shared" si="2"/>
        <v>1000</v>
      </c>
      <c r="AW5" s="94">
        <f t="shared" si="2"/>
        <v>1000</v>
      </c>
      <c r="AX5" s="94">
        <f t="shared" si="2"/>
        <v>1000</v>
      </c>
      <c r="AY5" s="94">
        <f t="shared" si="2"/>
        <v>1000</v>
      </c>
      <c r="AZ5" s="94">
        <f t="shared" si="2"/>
        <v>1000</v>
      </c>
    </row>
    <row r="6" spans="2:52">
      <c r="B6" s="76">
        <v>3</v>
      </c>
      <c r="C6" s="4">
        <f>1000*Summary!$L5</f>
        <v>1000</v>
      </c>
      <c r="D6" s="4">
        <f>1000*Summary!$L5</f>
        <v>1000</v>
      </c>
      <c r="E6" s="4">
        <f>1000*Summary!$L5</f>
        <v>1000</v>
      </c>
      <c r="F6" s="4">
        <f>1000*Summary!$L5</f>
        <v>1000</v>
      </c>
      <c r="G6" s="4">
        <f>1000*Summary!$L5</f>
        <v>1000</v>
      </c>
      <c r="H6" s="4">
        <f>1000*Summary!$L5</f>
        <v>1000</v>
      </c>
      <c r="I6" s="4">
        <f>1000*Summary!$L5</f>
        <v>1000</v>
      </c>
      <c r="J6" s="4">
        <f>1000*Summary!$L5</f>
        <v>1000</v>
      </c>
      <c r="K6" s="4">
        <f>1000*Summary!$L5</f>
        <v>1000</v>
      </c>
      <c r="L6" s="4">
        <f>1000*Summary!$L5</f>
        <v>1000</v>
      </c>
      <c r="M6" s="4">
        <f>1000*Summary!$L5</f>
        <v>1000</v>
      </c>
      <c r="N6" s="4">
        <f>1000*Summary!$L5</f>
        <v>1000</v>
      </c>
      <c r="X6" s="76">
        <v>3</v>
      </c>
      <c r="Y6" s="4">
        <f>C6*Summary!$C$2</f>
        <v>1000</v>
      </c>
      <c r="Z6" s="4">
        <f>D6*Summary!$C$2</f>
        <v>1000</v>
      </c>
      <c r="AA6" s="4">
        <f>E6*Summary!$C$2</f>
        <v>1000</v>
      </c>
      <c r="AB6" s="4">
        <f>F6*Summary!$C$2</f>
        <v>1000</v>
      </c>
      <c r="AC6" s="4">
        <f>G6*Summary!$C$2</f>
        <v>1000</v>
      </c>
      <c r="AD6" s="4">
        <f>H6*Summary!$C$2</f>
        <v>1000</v>
      </c>
      <c r="AE6" s="4">
        <f>I6*Summary!$C$2</f>
        <v>1000</v>
      </c>
      <c r="AF6" s="4">
        <f>J6*Summary!$C$2</f>
        <v>1000</v>
      </c>
      <c r="AG6" s="4">
        <f>K6*Summary!$C$2</f>
        <v>1000</v>
      </c>
      <c r="AH6" s="4">
        <f>L6*Summary!$C$2</f>
        <v>1000</v>
      </c>
      <c r="AI6" s="4">
        <f>M6*Summary!$C$2</f>
        <v>1000</v>
      </c>
      <c r="AJ6" s="4">
        <f>N6*Summary!$C$2</f>
        <v>1000</v>
      </c>
      <c r="AN6" s="93">
        <v>0.125</v>
      </c>
      <c r="AO6" s="94">
        <f t="shared" ref="AO6:AZ6" si="3">Y6-Y43-Y80-Y117-Y154</f>
        <v>1000</v>
      </c>
      <c r="AP6" s="94">
        <f t="shared" si="3"/>
        <v>1000</v>
      </c>
      <c r="AQ6" s="94">
        <f t="shared" si="3"/>
        <v>1000</v>
      </c>
      <c r="AR6" s="94">
        <f t="shared" si="3"/>
        <v>1000</v>
      </c>
      <c r="AS6" s="94">
        <f t="shared" si="3"/>
        <v>1000</v>
      </c>
      <c r="AT6" s="94">
        <f t="shared" si="3"/>
        <v>1000</v>
      </c>
      <c r="AU6" s="94">
        <f t="shared" si="3"/>
        <v>1000</v>
      </c>
      <c r="AV6" s="94">
        <f t="shared" si="3"/>
        <v>1000</v>
      </c>
      <c r="AW6" s="94">
        <f t="shared" si="3"/>
        <v>1000</v>
      </c>
      <c r="AX6" s="94">
        <f t="shared" si="3"/>
        <v>1000</v>
      </c>
      <c r="AY6" s="94">
        <f t="shared" si="3"/>
        <v>1000</v>
      </c>
      <c r="AZ6" s="94">
        <f t="shared" si="3"/>
        <v>1000</v>
      </c>
    </row>
    <row r="7" spans="2:52">
      <c r="B7" s="76">
        <v>4</v>
      </c>
      <c r="C7" s="4">
        <f>1000*Summary!$L6</f>
        <v>1000</v>
      </c>
      <c r="D7" s="4">
        <f>1000*Summary!$L6</f>
        <v>1000</v>
      </c>
      <c r="E7" s="4">
        <f>1000*Summary!$L6</f>
        <v>1000</v>
      </c>
      <c r="F7" s="4">
        <f>1000*Summary!$L6</f>
        <v>1000</v>
      </c>
      <c r="G7" s="4">
        <f>1000*Summary!$L6</f>
        <v>1000</v>
      </c>
      <c r="H7" s="4">
        <f>1000*Summary!$L6</f>
        <v>1000</v>
      </c>
      <c r="I7" s="4">
        <f>1000*Summary!$L6</f>
        <v>1000</v>
      </c>
      <c r="J7" s="4">
        <f>1000*Summary!$L6</f>
        <v>1000</v>
      </c>
      <c r="K7" s="4">
        <f>1000*Summary!$L6</f>
        <v>1000</v>
      </c>
      <c r="L7" s="4">
        <f>1000*Summary!$L6</f>
        <v>1000</v>
      </c>
      <c r="M7" s="4">
        <f>1000*Summary!$L6</f>
        <v>1000</v>
      </c>
      <c r="N7" s="4">
        <f>1000*Summary!$L6</f>
        <v>1000</v>
      </c>
      <c r="X7" s="76">
        <v>4</v>
      </c>
      <c r="Y7" s="4">
        <f>C7*Summary!$C$2</f>
        <v>1000</v>
      </c>
      <c r="Z7" s="4">
        <f>D7*Summary!$C$2</f>
        <v>1000</v>
      </c>
      <c r="AA7" s="4">
        <f>E7*Summary!$C$2</f>
        <v>1000</v>
      </c>
      <c r="AB7" s="4">
        <f>F7*Summary!$C$2</f>
        <v>1000</v>
      </c>
      <c r="AC7" s="4">
        <f>G7*Summary!$C$2</f>
        <v>1000</v>
      </c>
      <c r="AD7" s="4">
        <f>H7*Summary!$C$2</f>
        <v>1000</v>
      </c>
      <c r="AE7" s="4">
        <f>I7*Summary!$C$2</f>
        <v>1000</v>
      </c>
      <c r="AF7" s="4">
        <f>J7*Summary!$C$2</f>
        <v>1000</v>
      </c>
      <c r="AG7" s="4">
        <f>K7*Summary!$C$2</f>
        <v>1000</v>
      </c>
      <c r="AH7" s="4">
        <f>L7*Summary!$C$2</f>
        <v>1000</v>
      </c>
      <c r="AI7" s="4">
        <f>M7*Summary!$C$2</f>
        <v>1000</v>
      </c>
      <c r="AJ7" s="4">
        <f>N7*Summary!$C$2</f>
        <v>1000</v>
      </c>
      <c r="AN7" s="93">
        <v>0.16666666666666666</v>
      </c>
      <c r="AO7" s="94">
        <f t="shared" ref="AO7:AZ7" si="4">Y7-Y44-Y81-Y118-Y155</f>
        <v>1000</v>
      </c>
      <c r="AP7" s="94">
        <f t="shared" si="4"/>
        <v>1000</v>
      </c>
      <c r="AQ7" s="94">
        <f t="shared" si="4"/>
        <v>1000</v>
      </c>
      <c r="AR7" s="94">
        <f t="shared" si="4"/>
        <v>1000</v>
      </c>
      <c r="AS7" s="94">
        <f t="shared" si="4"/>
        <v>1000</v>
      </c>
      <c r="AT7" s="94">
        <f t="shared" si="4"/>
        <v>1000</v>
      </c>
      <c r="AU7" s="94">
        <f t="shared" si="4"/>
        <v>1000</v>
      </c>
      <c r="AV7" s="94">
        <f t="shared" si="4"/>
        <v>1000</v>
      </c>
      <c r="AW7" s="94">
        <f t="shared" si="4"/>
        <v>1000</v>
      </c>
      <c r="AX7" s="94">
        <f t="shared" si="4"/>
        <v>1000</v>
      </c>
      <c r="AY7" s="94">
        <f t="shared" si="4"/>
        <v>1000</v>
      </c>
      <c r="AZ7" s="94">
        <f t="shared" si="4"/>
        <v>1000</v>
      </c>
    </row>
    <row r="8" spans="2:52">
      <c r="B8" s="76">
        <v>5</v>
      </c>
      <c r="C8" s="4">
        <f>1000*Summary!$L7</f>
        <v>1000</v>
      </c>
      <c r="D8" s="4">
        <f>1000*Summary!$L7</f>
        <v>1000</v>
      </c>
      <c r="E8" s="4">
        <f>1000*Summary!$L7</f>
        <v>1000</v>
      </c>
      <c r="F8" s="4">
        <f>1000*Summary!$L7</f>
        <v>1000</v>
      </c>
      <c r="G8" s="4">
        <f>1000*Summary!$L7</f>
        <v>1000</v>
      </c>
      <c r="H8" s="4">
        <f>1000*Summary!$L7</f>
        <v>1000</v>
      </c>
      <c r="I8" s="4">
        <f>1000*Summary!$L7</f>
        <v>1000</v>
      </c>
      <c r="J8" s="4">
        <f>1000*Summary!$L7</f>
        <v>1000</v>
      </c>
      <c r="K8" s="4">
        <f>1000*Summary!$L7</f>
        <v>1000</v>
      </c>
      <c r="L8" s="4">
        <f>1000*Summary!$L7</f>
        <v>1000</v>
      </c>
      <c r="M8" s="4">
        <f>1000*Summary!$L7</f>
        <v>1000</v>
      </c>
      <c r="N8" s="4">
        <f>1000*Summary!$L7</f>
        <v>1000</v>
      </c>
      <c r="X8" s="76">
        <v>5</v>
      </c>
      <c r="Y8" s="4">
        <f>C8*Summary!$C$2</f>
        <v>1000</v>
      </c>
      <c r="Z8" s="4">
        <f>D8*Summary!$C$2</f>
        <v>1000</v>
      </c>
      <c r="AA8" s="4">
        <f>E8*Summary!$C$2</f>
        <v>1000</v>
      </c>
      <c r="AB8" s="4">
        <f>F8*Summary!$C$2</f>
        <v>1000</v>
      </c>
      <c r="AC8" s="4">
        <f>G8*Summary!$C$2</f>
        <v>1000</v>
      </c>
      <c r="AD8" s="4">
        <f>H8*Summary!$C$2</f>
        <v>1000</v>
      </c>
      <c r="AE8" s="4">
        <f>I8*Summary!$C$2</f>
        <v>1000</v>
      </c>
      <c r="AF8" s="4">
        <f>J8*Summary!$C$2</f>
        <v>1000</v>
      </c>
      <c r="AG8" s="4">
        <f>K8*Summary!$C$2</f>
        <v>1000</v>
      </c>
      <c r="AH8" s="4">
        <f>L8*Summary!$C$2</f>
        <v>1000</v>
      </c>
      <c r="AI8" s="4">
        <f>M8*Summary!$C$2</f>
        <v>1000</v>
      </c>
      <c r="AJ8" s="4">
        <f>N8*Summary!$C$2</f>
        <v>1000</v>
      </c>
      <c r="AN8" s="93">
        <v>0.20833333333333334</v>
      </c>
      <c r="AO8" s="94">
        <f t="shared" ref="AO8:AZ8" si="5">Y8-Y45-Y82-Y119-Y156</f>
        <v>1000</v>
      </c>
      <c r="AP8" s="94">
        <f t="shared" si="5"/>
        <v>1000</v>
      </c>
      <c r="AQ8" s="94">
        <f t="shared" si="5"/>
        <v>1000</v>
      </c>
      <c r="AR8" s="94">
        <f t="shared" si="5"/>
        <v>1000</v>
      </c>
      <c r="AS8" s="94">
        <f t="shared" si="5"/>
        <v>1000</v>
      </c>
      <c r="AT8" s="94">
        <f t="shared" si="5"/>
        <v>1000</v>
      </c>
      <c r="AU8" s="94">
        <f t="shared" si="5"/>
        <v>1000</v>
      </c>
      <c r="AV8" s="94">
        <f t="shared" si="5"/>
        <v>1000</v>
      </c>
      <c r="AW8" s="94">
        <f t="shared" si="5"/>
        <v>1000</v>
      </c>
      <c r="AX8" s="94">
        <f t="shared" si="5"/>
        <v>1000</v>
      </c>
      <c r="AY8" s="94">
        <f t="shared" si="5"/>
        <v>1000</v>
      </c>
      <c r="AZ8" s="94">
        <f t="shared" si="5"/>
        <v>1000</v>
      </c>
    </row>
    <row r="9" spans="2:52">
      <c r="B9" s="76">
        <v>6</v>
      </c>
      <c r="C9" s="4">
        <f>1000*Summary!$L8</f>
        <v>1000</v>
      </c>
      <c r="D9" s="4">
        <f>1000*Summary!$L8</f>
        <v>1000</v>
      </c>
      <c r="E9" s="4">
        <f>1000*Summary!$L8</f>
        <v>1000</v>
      </c>
      <c r="F9" s="4">
        <f>1000*Summary!$L8</f>
        <v>1000</v>
      </c>
      <c r="G9" s="4">
        <f>1000*Summary!$L8</f>
        <v>1000</v>
      </c>
      <c r="H9" s="4">
        <f>1000*Summary!$L8</f>
        <v>1000</v>
      </c>
      <c r="I9" s="4">
        <f>1000*Summary!$L8</f>
        <v>1000</v>
      </c>
      <c r="J9" s="4">
        <f>1000*Summary!$L8</f>
        <v>1000</v>
      </c>
      <c r="K9" s="4">
        <f>1000*Summary!$L8</f>
        <v>1000</v>
      </c>
      <c r="L9" s="4">
        <f>1000*Summary!$L8</f>
        <v>1000</v>
      </c>
      <c r="M9" s="4">
        <f>1000*Summary!$L8</f>
        <v>1000</v>
      </c>
      <c r="N9" s="4">
        <f>1000*Summary!$L8</f>
        <v>1000</v>
      </c>
      <c r="X9" s="76">
        <v>6</v>
      </c>
      <c r="Y9" s="4">
        <f>C9*Summary!$C$2</f>
        <v>1000</v>
      </c>
      <c r="Z9" s="4">
        <f>D9*Summary!$C$2</f>
        <v>1000</v>
      </c>
      <c r="AA9" s="4">
        <f>E9*Summary!$C$2</f>
        <v>1000</v>
      </c>
      <c r="AB9" s="4">
        <f>F9*Summary!$C$2</f>
        <v>1000</v>
      </c>
      <c r="AC9" s="4">
        <f>G9*Summary!$C$2</f>
        <v>1000</v>
      </c>
      <c r="AD9" s="4">
        <f>H9*Summary!$C$2</f>
        <v>1000</v>
      </c>
      <c r="AE9" s="4">
        <f>I9*Summary!$C$2</f>
        <v>1000</v>
      </c>
      <c r="AF9" s="4">
        <f>J9*Summary!$C$2</f>
        <v>1000</v>
      </c>
      <c r="AG9" s="4">
        <f>K9*Summary!$C$2</f>
        <v>1000</v>
      </c>
      <c r="AH9" s="4">
        <f>L9*Summary!$C$2</f>
        <v>1000</v>
      </c>
      <c r="AI9" s="4">
        <f>M9*Summary!$C$2</f>
        <v>1000</v>
      </c>
      <c r="AJ9" s="4">
        <f>N9*Summary!$C$2</f>
        <v>1000</v>
      </c>
      <c r="AN9" s="95">
        <v>0.25</v>
      </c>
      <c r="AO9" s="96">
        <f>Y9-Y46-Y83-Y120-Y157</f>
        <v>1000</v>
      </c>
      <c r="AP9" s="96">
        <f t="shared" ref="AP9:AZ9" si="6">Z9-Z46-Z83-Z120-Z157</f>
        <v>1000</v>
      </c>
      <c r="AQ9" s="96">
        <f t="shared" si="6"/>
        <v>1000</v>
      </c>
      <c r="AR9" s="96">
        <f t="shared" si="6"/>
        <v>911.41514737375951</v>
      </c>
      <c r="AS9" s="96">
        <f t="shared" si="6"/>
        <v>832.86971416510039</v>
      </c>
      <c r="AT9" s="96">
        <f t="shared" si="6"/>
        <v>867.31097343646127</v>
      </c>
      <c r="AU9" s="96">
        <f t="shared" si="6"/>
        <v>912.87112170635419</v>
      </c>
      <c r="AV9" s="96">
        <f t="shared" si="6"/>
        <v>940.56051532403615</v>
      </c>
      <c r="AW9" s="96">
        <f t="shared" si="6"/>
        <v>970.80718941468751</v>
      </c>
      <c r="AX9" s="96">
        <f t="shared" si="6"/>
        <v>980.8705154812501</v>
      </c>
      <c r="AY9" s="96">
        <f t="shared" si="6"/>
        <v>1000</v>
      </c>
      <c r="AZ9" s="96">
        <f t="shared" si="6"/>
        <v>1000</v>
      </c>
    </row>
    <row r="10" spans="2:52">
      <c r="B10" s="76">
        <v>7</v>
      </c>
      <c r="C10" s="4">
        <f>1000*Summary!$L9</f>
        <v>1000</v>
      </c>
      <c r="D10" s="4">
        <f>1000*Summary!$L9</f>
        <v>1000</v>
      </c>
      <c r="E10" s="4">
        <f>1000*Summary!$L9</f>
        <v>1000</v>
      </c>
      <c r="F10" s="4">
        <f>1000*Summary!$L9</f>
        <v>1000</v>
      </c>
      <c r="G10" s="4">
        <f>1000*Summary!$L9</f>
        <v>1000</v>
      </c>
      <c r="H10" s="4">
        <f>1000*Summary!$L9</f>
        <v>1000</v>
      </c>
      <c r="I10" s="4">
        <f>1000*Summary!$L9</f>
        <v>1000</v>
      </c>
      <c r="J10" s="4">
        <f>1000*Summary!$L9</f>
        <v>1000</v>
      </c>
      <c r="K10" s="4">
        <f>1000*Summary!$L9</f>
        <v>1000</v>
      </c>
      <c r="L10" s="4">
        <f>1000*Summary!$L9</f>
        <v>1000</v>
      </c>
      <c r="M10" s="4">
        <f>1000*Summary!$L9</f>
        <v>1000</v>
      </c>
      <c r="N10" s="4">
        <f>1000*Summary!$L9</f>
        <v>1000</v>
      </c>
      <c r="X10" s="76">
        <v>7</v>
      </c>
      <c r="Y10" s="4">
        <f>C10*Summary!$C$2</f>
        <v>1000</v>
      </c>
      <c r="Z10" s="4">
        <f>D10*Summary!$C$2</f>
        <v>1000</v>
      </c>
      <c r="AA10" s="4">
        <f>E10*Summary!$C$2</f>
        <v>1000</v>
      </c>
      <c r="AB10" s="4">
        <f>F10*Summary!$C$2</f>
        <v>1000</v>
      </c>
      <c r="AC10" s="4">
        <f>G10*Summary!$C$2</f>
        <v>1000</v>
      </c>
      <c r="AD10" s="4">
        <f>H10*Summary!$C$2</f>
        <v>1000</v>
      </c>
      <c r="AE10" s="4">
        <f>I10*Summary!$C$2</f>
        <v>1000</v>
      </c>
      <c r="AF10" s="4">
        <f>J10*Summary!$C$2</f>
        <v>1000</v>
      </c>
      <c r="AG10" s="4">
        <f>K10*Summary!$C$2</f>
        <v>1000</v>
      </c>
      <c r="AH10" s="4">
        <f>L10*Summary!$C$2</f>
        <v>1000</v>
      </c>
      <c r="AI10" s="4">
        <f>M10*Summary!$C$2</f>
        <v>1000</v>
      </c>
      <c r="AJ10" s="4">
        <f>N10*Summary!$C$2</f>
        <v>1000</v>
      </c>
      <c r="AN10" s="95">
        <v>0.29166666666666669</v>
      </c>
      <c r="AO10" s="96">
        <f t="shared" ref="AO10:AZ10" si="7">Y10-Y47-Y84-Y121-Y158</f>
        <v>828.79641714438878</v>
      </c>
      <c r="AP10" s="96">
        <f t="shared" si="7"/>
        <v>757.50481998954922</v>
      </c>
      <c r="AQ10" s="96">
        <f t="shared" si="7"/>
        <v>588.5057038919349</v>
      </c>
      <c r="AR10" s="96">
        <f t="shared" si="7"/>
        <v>451.53070906272285</v>
      </c>
      <c r="AS10" s="96">
        <f t="shared" si="7"/>
        <v>436.8180050092667</v>
      </c>
      <c r="AT10" s="96">
        <f t="shared" si="7"/>
        <v>592.56907710948144</v>
      </c>
      <c r="AU10" s="96">
        <f t="shared" si="7"/>
        <v>681.78454599546421</v>
      </c>
      <c r="AV10" s="96">
        <f t="shared" si="7"/>
        <v>685.7197877226447</v>
      </c>
      <c r="AW10" s="96">
        <f t="shared" si="7"/>
        <v>564.41745720462654</v>
      </c>
      <c r="AX10" s="96">
        <f t="shared" si="7"/>
        <v>498.45014955543064</v>
      </c>
      <c r="AY10" s="96">
        <f t="shared" si="7"/>
        <v>638.23877933265283</v>
      </c>
      <c r="AZ10" s="96">
        <f t="shared" si="7"/>
        <v>765.20804536550497</v>
      </c>
    </row>
    <row r="11" spans="2:52">
      <c r="B11" s="76">
        <v>8</v>
      </c>
      <c r="C11" s="4">
        <f>1000*Summary!$L10</f>
        <v>1000</v>
      </c>
      <c r="D11" s="4">
        <f>1000*Summary!$L10</f>
        <v>1000</v>
      </c>
      <c r="E11" s="4">
        <f>1000*Summary!$L10</f>
        <v>1000</v>
      </c>
      <c r="F11" s="4">
        <f>1000*Summary!$L10</f>
        <v>1000</v>
      </c>
      <c r="G11" s="4">
        <f>1000*Summary!$L10</f>
        <v>1000</v>
      </c>
      <c r="H11" s="4">
        <f>1000*Summary!$L10</f>
        <v>1000</v>
      </c>
      <c r="I11" s="4">
        <f>1000*Summary!$L10</f>
        <v>1000</v>
      </c>
      <c r="J11" s="4">
        <f>1000*Summary!$L10</f>
        <v>1000</v>
      </c>
      <c r="K11" s="4">
        <f>1000*Summary!$L10</f>
        <v>1000</v>
      </c>
      <c r="L11" s="4">
        <f>1000*Summary!$L10</f>
        <v>1000</v>
      </c>
      <c r="M11" s="4">
        <f>1000*Summary!$L10</f>
        <v>1000</v>
      </c>
      <c r="N11" s="4">
        <f>1000*Summary!$L10</f>
        <v>1000</v>
      </c>
      <c r="X11" s="76">
        <v>8</v>
      </c>
      <c r="Y11" s="4">
        <f>C11*Summary!$C$2</f>
        <v>1000</v>
      </c>
      <c r="Z11" s="4">
        <f>D11*Summary!$C$2</f>
        <v>1000</v>
      </c>
      <c r="AA11" s="4">
        <f>E11*Summary!$C$2</f>
        <v>1000</v>
      </c>
      <c r="AB11" s="4">
        <f>F11*Summary!$C$2</f>
        <v>1000</v>
      </c>
      <c r="AC11" s="4">
        <f>G11*Summary!$C$2</f>
        <v>1000</v>
      </c>
      <c r="AD11" s="4">
        <f>H11*Summary!$C$2</f>
        <v>1000</v>
      </c>
      <c r="AE11" s="4">
        <f>I11*Summary!$C$2</f>
        <v>1000</v>
      </c>
      <c r="AF11" s="4">
        <f>J11*Summary!$C$2</f>
        <v>1000</v>
      </c>
      <c r="AG11" s="4">
        <f>K11*Summary!$C$2</f>
        <v>1000</v>
      </c>
      <c r="AH11" s="4">
        <f>L11*Summary!$C$2</f>
        <v>1000</v>
      </c>
      <c r="AI11" s="4">
        <f>M11*Summary!$C$2</f>
        <v>1000</v>
      </c>
      <c r="AJ11" s="4">
        <f>N11*Summary!$C$2</f>
        <v>1000</v>
      </c>
      <c r="AN11" s="95">
        <v>0.33333333333333331</v>
      </c>
      <c r="AO11" s="96">
        <f t="shared" ref="AO11:AZ11" si="8">Y11-Y48-Y85-Y122-Y159</f>
        <v>237.49457124292826</v>
      </c>
      <c r="AP11" s="96">
        <f t="shared" si="8"/>
        <v>183.12406960726878</v>
      </c>
      <c r="AQ11" s="96">
        <f t="shared" si="8"/>
        <v>26.763449529344598</v>
      </c>
      <c r="AR11" s="96">
        <f t="shared" si="8"/>
        <v>-74.93069874106618</v>
      </c>
      <c r="AS11" s="96">
        <f t="shared" si="8"/>
        <v>-6.0109955303227025</v>
      </c>
      <c r="AT11" s="96">
        <f t="shared" si="8"/>
        <v>277.60826555224889</v>
      </c>
      <c r="AU11" s="96">
        <f t="shared" si="8"/>
        <v>392.85346075812913</v>
      </c>
      <c r="AV11" s="96">
        <f t="shared" si="8"/>
        <v>392.00211978135394</v>
      </c>
      <c r="AW11" s="96">
        <f t="shared" si="8"/>
        <v>172.6962501210146</v>
      </c>
      <c r="AX11" s="96">
        <f t="shared" si="8"/>
        <v>-31.388458678286042</v>
      </c>
      <c r="AY11" s="96">
        <f t="shared" si="8"/>
        <v>78.667307589299639</v>
      </c>
      <c r="AZ11" s="96">
        <f t="shared" si="8"/>
        <v>138.81093098381098</v>
      </c>
    </row>
    <row r="12" spans="2:52">
      <c r="B12" s="76">
        <v>9</v>
      </c>
      <c r="C12" s="4">
        <f>1000*Summary!$L11</f>
        <v>1000</v>
      </c>
      <c r="D12" s="4">
        <f>1000*Summary!$L11</f>
        <v>1000</v>
      </c>
      <c r="E12" s="4">
        <f>1000*Summary!$L11</f>
        <v>1000</v>
      </c>
      <c r="F12" s="4">
        <f>1000*Summary!$L11</f>
        <v>1000</v>
      </c>
      <c r="G12" s="4">
        <f>1000*Summary!$L11</f>
        <v>1000</v>
      </c>
      <c r="H12" s="4">
        <f>1000*Summary!$L11</f>
        <v>1000</v>
      </c>
      <c r="I12" s="4">
        <f>1000*Summary!$L11</f>
        <v>1000</v>
      </c>
      <c r="J12" s="4">
        <f>1000*Summary!$L11</f>
        <v>1000</v>
      </c>
      <c r="K12" s="4">
        <f>1000*Summary!$L11</f>
        <v>1000</v>
      </c>
      <c r="L12" s="4">
        <f>1000*Summary!$L11</f>
        <v>1000</v>
      </c>
      <c r="M12" s="4">
        <f>1000*Summary!$L11</f>
        <v>1000</v>
      </c>
      <c r="N12" s="4">
        <f>1000*Summary!$L11</f>
        <v>1000</v>
      </c>
      <c r="X12" s="76">
        <v>9</v>
      </c>
      <c r="Y12" s="4">
        <f>C12*Summary!$C$2</f>
        <v>1000</v>
      </c>
      <c r="Z12" s="4">
        <f>D12*Summary!$C$2</f>
        <v>1000</v>
      </c>
      <c r="AA12" s="4">
        <f>E12*Summary!$C$2</f>
        <v>1000</v>
      </c>
      <c r="AB12" s="4">
        <f>F12*Summary!$C$2</f>
        <v>1000</v>
      </c>
      <c r="AC12" s="4">
        <f>G12*Summary!$C$2</f>
        <v>1000</v>
      </c>
      <c r="AD12" s="4">
        <f>H12*Summary!$C$2</f>
        <v>1000</v>
      </c>
      <c r="AE12" s="4">
        <f>I12*Summary!$C$2</f>
        <v>1000</v>
      </c>
      <c r="AF12" s="4">
        <f>J12*Summary!$C$2</f>
        <v>1000</v>
      </c>
      <c r="AG12" s="4">
        <f>K12*Summary!$C$2</f>
        <v>1000</v>
      </c>
      <c r="AH12" s="4">
        <f>L12*Summary!$C$2</f>
        <v>1000</v>
      </c>
      <c r="AI12" s="4">
        <f>M12*Summary!$C$2</f>
        <v>1000</v>
      </c>
      <c r="AJ12" s="4">
        <f>N12*Summary!$C$2</f>
        <v>1000</v>
      </c>
      <c r="AN12" s="93">
        <v>0.375</v>
      </c>
      <c r="AO12" s="94">
        <f t="shared" ref="AO12:AZ12" si="9">Y12-Y49-Y86-Y123-Y160</f>
        <v>-275.43559284095136</v>
      </c>
      <c r="AP12" s="94">
        <f t="shared" si="9"/>
        <v>-339.21270994458473</v>
      </c>
      <c r="AQ12" s="94">
        <f t="shared" si="9"/>
        <v>-458.39880846231085</v>
      </c>
      <c r="AR12" s="94">
        <f t="shared" si="9"/>
        <v>-509.33467646753411</v>
      </c>
      <c r="AS12" s="94">
        <f t="shared" si="9"/>
        <v>-397.09071653440333</v>
      </c>
      <c r="AT12" s="94">
        <f t="shared" si="9"/>
        <v>-5.0899388498528424</v>
      </c>
      <c r="AU12" s="94">
        <f t="shared" si="9"/>
        <v>140.82568004781911</v>
      </c>
      <c r="AV12" s="94">
        <f t="shared" si="9"/>
        <v>190.28254625532009</v>
      </c>
      <c r="AW12" s="94">
        <f t="shared" si="9"/>
        <v>-124.59770591966003</v>
      </c>
      <c r="AX12" s="94">
        <f t="shared" si="9"/>
        <v>-430.00425267222658</v>
      </c>
      <c r="AY12" s="94">
        <f t="shared" si="9"/>
        <v>-328.44221626452486</v>
      </c>
      <c r="AZ12" s="94">
        <f t="shared" si="9"/>
        <v>-336.4188923044419</v>
      </c>
    </row>
    <row r="13" spans="2:52">
      <c r="B13" s="76">
        <v>10</v>
      </c>
      <c r="C13" s="4">
        <f>1000*Summary!$L12</f>
        <v>1000</v>
      </c>
      <c r="D13" s="4">
        <f>1000*Summary!$L12</f>
        <v>1000</v>
      </c>
      <c r="E13" s="4">
        <f>1000*Summary!$L12</f>
        <v>1000</v>
      </c>
      <c r="F13" s="4">
        <f>1000*Summary!$L12</f>
        <v>1000</v>
      </c>
      <c r="G13" s="4">
        <f>1000*Summary!$L12</f>
        <v>1000</v>
      </c>
      <c r="H13" s="4">
        <f>1000*Summary!$L12</f>
        <v>1000</v>
      </c>
      <c r="I13" s="4">
        <f>1000*Summary!$L12</f>
        <v>1000</v>
      </c>
      <c r="J13" s="4">
        <f>1000*Summary!$L12</f>
        <v>1000</v>
      </c>
      <c r="K13" s="4">
        <f>1000*Summary!$L12</f>
        <v>1000</v>
      </c>
      <c r="L13" s="4">
        <f>1000*Summary!$L12</f>
        <v>1000</v>
      </c>
      <c r="M13" s="4">
        <f>1000*Summary!$L12</f>
        <v>1000</v>
      </c>
      <c r="N13" s="4">
        <f>1000*Summary!$L12</f>
        <v>1000</v>
      </c>
      <c r="X13" s="76">
        <v>10</v>
      </c>
      <c r="Y13" s="4">
        <f>C13*Summary!$C$2</f>
        <v>1000</v>
      </c>
      <c r="Z13" s="4">
        <f>D13*Summary!$C$2</f>
        <v>1000</v>
      </c>
      <c r="AA13" s="4">
        <f>E13*Summary!$C$2</f>
        <v>1000</v>
      </c>
      <c r="AB13" s="4">
        <f>F13*Summary!$C$2</f>
        <v>1000</v>
      </c>
      <c r="AC13" s="4">
        <f>G13*Summary!$C$2</f>
        <v>1000</v>
      </c>
      <c r="AD13" s="4">
        <f>H13*Summary!$C$2</f>
        <v>1000</v>
      </c>
      <c r="AE13" s="4">
        <f>I13*Summary!$C$2</f>
        <v>1000</v>
      </c>
      <c r="AF13" s="4">
        <f>J13*Summary!$C$2</f>
        <v>1000</v>
      </c>
      <c r="AG13" s="4">
        <f>K13*Summary!$C$2</f>
        <v>1000</v>
      </c>
      <c r="AH13" s="4">
        <f>L13*Summary!$C$2</f>
        <v>1000</v>
      </c>
      <c r="AI13" s="4">
        <f>M13*Summary!$C$2</f>
        <v>1000</v>
      </c>
      <c r="AJ13" s="4">
        <f>N13*Summary!$C$2</f>
        <v>1000</v>
      </c>
      <c r="AN13" s="93">
        <v>0.41666666666666669</v>
      </c>
      <c r="AO13" s="94">
        <f t="shared" ref="AO13:AZ13" si="10">Y13-Y50-Y87-Y124-Y161</f>
        <v>-620.61007913054277</v>
      </c>
      <c r="AP13" s="94">
        <f t="shared" si="10"/>
        <v>-709.38733784033502</v>
      </c>
      <c r="AQ13" s="94">
        <f t="shared" si="10"/>
        <v>-791.92589664868774</v>
      </c>
      <c r="AR13" s="94">
        <f t="shared" si="10"/>
        <v>-783.86021711567378</v>
      </c>
      <c r="AS13" s="94">
        <f t="shared" si="10"/>
        <v>-663.23261643132696</v>
      </c>
      <c r="AT13" s="94">
        <f t="shared" si="10"/>
        <v>-194.24076411989108</v>
      </c>
      <c r="AU13" s="94">
        <f t="shared" si="10"/>
        <v>-19.80098811406333</v>
      </c>
      <c r="AV13" s="94">
        <f t="shared" si="10"/>
        <v>18.816761920462113</v>
      </c>
      <c r="AW13" s="94">
        <f t="shared" si="10"/>
        <v>-322.72599219848485</v>
      </c>
      <c r="AX13" s="94">
        <f t="shared" si="10"/>
        <v>-651.27522278690367</v>
      </c>
      <c r="AY13" s="94">
        <f t="shared" si="10"/>
        <v>-604.68866374329878</v>
      </c>
      <c r="AZ13" s="94">
        <f t="shared" si="10"/>
        <v>-654.25088404404141</v>
      </c>
    </row>
    <row r="14" spans="2:52">
      <c r="B14" s="76">
        <v>11</v>
      </c>
      <c r="C14" s="4">
        <f>1000*Summary!$L13</f>
        <v>1000</v>
      </c>
      <c r="D14" s="4">
        <f>1000*Summary!$L13</f>
        <v>1000</v>
      </c>
      <c r="E14" s="4">
        <f>1000*Summary!$L13</f>
        <v>1000</v>
      </c>
      <c r="F14" s="4">
        <f>1000*Summary!$L13</f>
        <v>1000</v>
      </c>
      <c r="G14" s="4">
        <f>1000*Summary!$L13</f>
        <v>1000</v>
      </c>
      <c r="H14" s="4">
        <f>1000*Summary!$L13</f>
        <v>1000</v>
      </c>
      <c r="I14" s="4">
        <f>1000*Summary!$L13</f>
        <v>1000</v>
      </c>
      <c r="J14" s="4">
        <f>1000*Summary!$L13</f>
        <v>1000</v>
      </c>
      <c r="K14" s="4">
        <f>1000*Summary!$L13</f>
        <v>1000</v>
      </c>
      <c r="L14" s="4">
        <f>1000*Summary!$L13</f>
        <v>1000</v>
      </c>
      <c r="M14" s="4">
        <f>1000*Summary!$L13</f>
        <v>1000</v>
      </c>
      <c r="N14" s="4">
        <f>1000*Summary!$L13</f>
        <v>1000</v>
      </c>
      <c r="X14" s="76">
        <v>11</v>
      </c>
      <c r="Y14" s="4">
        <f>C14*Summary!$C$2</f>
        <v>1000</v>
      </c>
      <c r="Z14" s="4">
        <f>D14*Summary!$C$2</f>
        <v>1000</v>
      </c>
      <c r="AA14" s="4">
        <f>E14*Summary!$C$2</f>
        <v>1000</v>
      </c>
      <c r="AB14" s="4">
        <f>F14*Summary!$C$2</f>
        <v>1000</v>
      </c>
      <c r="AC14" s="4">
        <f>G14*Summary!$C$2</f>
        <v>1000</v>
      </c>
      <c r="AD14" s="4">
        <f>H14*Summary!$C$2</f>
        <v>1000</v>
      </c>
      <c r="AE14" s="4">
        <f>I14*Summary!$C$2</f>
        <v>1000</v>
      </c>
      <c r="AF14" s="4">
        <f>J14*Summary!$C$2</f>
        <v>1000</v>
      </c>
      <c r="AG14" s="4">
        <f>K14*Summary!$C$2</f>
        <v>1000</v>
      </c>
      <c r="AH14" s="4">
        <f>L14*Summary!$C$2</f>
        <v>1000</v>
      </c>
      <c r="AI14" s="4">
        <f>M14*Summary!$C$2</f>
        <v>1000</v>
      </c>
      <c r="AJ14" s="4">
        <f>N14*Summary!$C$2</f>
        <v>1000</v>
      </c>
      <c r="AN14" s="93">
        <v>0.45833333333333331</v>
      </c>
      <c r="AO14" s="94">
        <f t="shared" ref="AO14:AZ14" si="11">Y14-Y51-Y88-Y125-Y162</f>
        <v>-759.07450758833807</v>
      </c>
      <c r="AP14" s="94">
        <f t="shared" si="11"/>
        <v>-833.89615386676815</v>
      </c>
      <c r="AQ14" s="94">
        <f t="shared" si="11"/>
        <v>-834.81847779801819</v>
      </c>
      <c r="AR14" s="94">
        <f t="shared" si="11"/>
        <v>-821.99691917670521</v>
      </c>
      <c r="AS14" s="94">
        <f t="shared" si="11"/>
        <v>-677.82016317598163</v>
      </c>
      <c r="AT14" s="94">
        <f t="shared" si="11"/>
        <v>-224.92343966409817</v>
      </c>
      <c r="AU14" s="94">
        <f t="shared" si="11"/>
        <v>-22.796625217532551</v>
      </c>
      <c r="AV14" s="94">
        <f t="shared" si="11"/>
        <v>-105.49292979651341</v>
      </c>
      <c r="AW14" s="94">
        <f t="shared" si="11"/>
        <v>-391.20141778990683</v>
      </c>
      <c r="AX14" s="94">
        <f t="shared" si="11"/>
        <v>-691.56428529777736</v>
      </c>
      <c r="AY14" s="94">
        <f t="shared" si="11"/>
        <v>-633.01979005589874</v>
      </c>
      <c r="AZ14" s="94">
        <f t="shared" si="11"/>
        <v>-745.18537561910352</v>
      </c>
    </row>
    <row r="15" spans="2:52">
      <c r="B15" s="76">
        <v>12</v>
      </c>
      <c r="C15" s="4">
        <f>1000*Summary!$L14</f>
        <v>1000</v>
      </c>
      <c r="D15" s="4">
        <f>1000*Summary!$L14</f>
        <v>1000</v>
      </c>
      <c r="E15" s="4">
        <f>1000*Summary!$L14</f>
        <v>1000</v>
      </c>
      <c r="F15" s="4">
        <f>1000*Summary!$L14</f>
        <v>1000</v>
      </c>
      <c r="G15" s="4">
        <f>1000*Summary!$L14</f>
        <v>1000</v>
      </c>
      <c r="H15" s="4">
        <f>1000*Summary!$L14</f>
        <v>1000</v>
      </c>
      <c r="I15" s="4">
        <f>1000*Summary!$L14</f>
        <v>1000</v>
      </c>
      <c r="J15" s="4">
        <f>1000*Summary!$L14</f>
        <v>1000</v>
      </c>
      <c r="K15" s="4">
        <f>1000*Summary!$L14</f>
        <v>1000</v>
      </c>
      <c r="L15" s="4">
        <f>1000*Summary!$L14</f>
        <v>1000</v>
      </c>
      <c r="M15" s="4">
        <f>1000*Summary!$L14</f>
        <v>1000</v>
      </c>
      <c r="N15" s="4">
        <f>1000*Summary!$L14</f>
        <v>1000</v>
      </c>
      <c r="X15" s="76">
        <v>12</v>
      </c>
      <c r="Y15" s="4">
        <f>C15*Summary!$C$2</f>
        <v>1000</v>
      </c>
      <c r="Z15" s="4">
        <f>D15*Summary!$C$2</f>
        <v>1000</v>
      </c>
      <c r="AA15" s="4">
        <f>E15*Summary!$C$2</f>
        <v>1000</v>
      </c>
      <c r="AB15" s="4">
        <f>F15*Summary!$C$2</f>
        <v>1000</v>
      </c>
      <c r="AC15" s="4">
        <f>G15*Summary!$C$2</f>
        <v>1000</v>
      </c>
      <c r="AD15" s="4">
        <f>H15*Summary!$C$2</f>
        <v>1000</v>
      </c>
      <c r="AE15" s="4">
        <f>I15*Summary!$C$2</f>
        <v>1000</v>
      </c>
      <c r="AF15" s="4">
        <f>J15*Summary!$C$2</f>
        <v>1000</v>
      </c>
      <c r="AG15" s="4">
        <f>K15*Summary!$C$2</f>
        <v>1000</v>
      </c>
      <c r="AH15" s="4">
        <f>L15*Summary!$C$2</f>
        <v>1000</v>
      </c>
      <c r="AI15" s="4">
        <f>M15*Summary!$C$2</f>
        <v>1000</v>
      </c>
      <c r="AJ15" s="4">
        <f>N15*Summary!$C$2</f>
        <v>1000</v>
      </c>
      <c r="AN15" s="93">
        <v>0.5</v>
      </c>
      <c r="AO15" s="94">
        <f t="shared" ref="AO15:AZ15" si="12">Y15-Y52-Y89-Y126-Y163</f>
        <v>-773.42308402318304</v>
      </c>
      <c r="AP15" s="94">
        <f t="shared" si="12"/>
        <v>-834.81847779801819</v>
      </c>
      <c r="AQ15" s="94">
        <f t="shared" si="12"/>
        <v>-834.81847779801819</v>
      </c>
      <c r="AR15" s="94">
        <f t="shared" si="12"/>
        <v>-831.0945607957874</v>
      </c>
      <c r="AS15" s="94">
        <f t="shared" si="12"/>
        <v>-675.45117577037331</v>
      </c>
      <c r="AT15" s="94">
        <f t="shared" si="12"/>
        <v>-287.27424117663077</v>
      </c>
      <c r="AU15" s="94">
        <f t="shared" si="12"/>
        <v>-61.495018483541571</v>
      </c>
      <c r="AV15" s="94">
        <f t="shared" si="12"/>
        <v>-131.81665618363195</v>
      </c>
      <c r="AW15" s="94">
        <f t="shared" si="12"/>
        <v>-445.69476207280877</v>
      </c>
      <c r="AX15" s="94">
        <f t="shared" si="12"/>
        <v>-730.1576204090095</v>
      </c>
      <c r="AY15" s="94">
        <f t="shared" si="12"/>
        <v>-647.15477290423473</v>
      </c>
      <c r="AZ15" s="94">
        <f t="shared" si="12"/>
        <v>-757.80715111556947</v>
      </c>
    </row>
    <row r="16" spans="2:52">
      <c r="B16" s="76">
        <v>13</v>
      </c>
      <c r="C16" s="4">
        <f>1000*Summary!$L15</f>
        <v>1000</v>
      </c>
      <c r="D16" s="4">
        <f>1000*Summary!$L15</f>
        <v>1000</v>
      </c>
      <c r="E16" s="4">
        <f>1000*Summary!$L15</f>
        <v>1000</v>
      </c>
      <c r="F16" s="4">
        <f>1000*Summary!$L15</f>
        <v>1000</v>
      </c>
      <c r="G16" s="4">
        <f>1000*Summary!$L15</f>
        <v>1000</v>
      </c>
      <c r="H16" s="4">
        <f>1000*Summary!$L15</f>
        <v>1000</v>
      </c>
      <c r="I16" s="4">
        <f>1000*Summary!$L15</f>
        <v>1000</v>
      </c>
      <c r="J16" s="4">
        <f>1000*Summary!$L15</f>
        <v>1000</v>
      </c>
      <c r="K16" s="4">
        <f>1000*Summary!$L15</f>
        <v>1000</v>
      </c>
      <c r="L16" s="4">
        <f>1000*Summary!$L15</f>
        <v>1000</v>
      </c>
      <c r="M16" s="4">
        <f>1000*Summary!$L15</f>
        <v>1000</v>
      </c>
      <c r="N16" s="4">
        <f>1000*Summary!$L15</f>
        <v>1000</v>
      </c>
      <c r="X16" s="76">
        <v>13</v>
      </c>
      <c r="Y16" s="4">
        <f>C16*Summary!$C$2</f>
        <v>1000</v>
      </c>
      <c r="Z16" s="4">
        <f>D16*Summary!$C$2</f>
        <v>1000</v>
      </c>
      <c r="AA16" s="4">
        <f>E16*Summary!$C$2</f>
        <v>1000</v>
      </c>
      <c r="AB16" s="4">
        <f>F16*Summary!$C$2</f>
        <v>1000</v>
      </c>
      <c r="AC16" s="4">
        <f>G16*Summary!$C$2</f>
        <v>1000</v>
      </c>
      <c r="AD16" s="4">
        <f>H16*Summary!$C$2</f>
        <v>1000</v>
      </c>
      <c r="AE16" s="4">
        <f>I16*Summary!$C$2</f>
        <v>1000</v>
      </c>
      <c r="AF16" s="4">
        <f>J16*Summary!$C$2</f>
        <v>1000</v>
      </c>
      <c r="AG16" s="4">
        <f>K16*Summary!$C$2</f>
        <v>1000</v>
      </c>
      <c r="AH16" s="4">
        <f>L16*Summary!$C$2</f>
        <v>1000</v>
      </c>
      <c r="AI16" s="4">
        <f>M16*Summary!$C$2</f>
        <v>1000</v>
      </c>
      <c r="AJ16" s="4">
        <f>N16*Summary!$C$2</f>
        <v>1000</v>
      </c>
      <c r="AN16" s="93">
        <v>0.54166666666666663</v>
      </c>
      <c r="AO16" s="94">
        <f t="shared" ref="AO16:AZ16" si="13">Y16-Y53-Y90-Y127-Y164</f>
        <v>-764.32815517335621</v>
      </c>
      <c r="AP16" s="94">
        <f t="shared" si="13"/>
        <v>-834.46871552568837</v>
      </c>
      <c r="AQ16" s="94">
        <f t="shared" si="13"/>
        <v>-832.50571870060071</v>
      </c>
      <c r="AR16" s="94">
        <f t="shared" si="13"/>
        <v>-823.98463919432015</v>
      </c>
      <c r="AS16" s="94">
        <f t="shared" si="13"/>
        <v>-620.36223066680895</v>
      </c>
      <c r="AT16" s="94">
        <f t="shared" si="13"/>
        <v>-257.57617509807187</v>
      </c>
      <c r="AU16" s="94">
        <f t="shared" si="13"/>
        <v>55.91213051072782</v>
      </c>
      <c r="AV16" s="94">
        <f t="shared" si="13"/>
        <v>-120.08269607964985</v>
      </c>
      <c r="AW16" s="94">
        <f t="shared" si="13"/>
        <v>-432.05900275197337</v>
      </c>
      <c r="AX16" s="94">
        <f t="shared" si="13"/>
        <v>-684.48839661968873</v>
      </c>
      <c r="AY16" s="94">
        <f t="shared" si="13"/>
        <v>-624.04982122256297</v>
      </c>
      <c r="AZ16" s="94">
        <f t="shared" si="13"/>
        <v>-717.43818521937101</v>
      </c>
    </row>
    <row r="17" spans="1:52">
      <c r="B17" s="76">
        <v>14</v>
      </c>
      <c r="C17" s="4">
        <f>1000*Summary!$L16</f>
        <v>1000</v>
      </c>
      <c r="D17" s="4">
        <f>1000*Summary!$L16</f>
        <v>1000</v>
      </c>
      <c r="E17" s="4">
        <f>1000*Summary!$L16</f>
        <v>1000</v>
      </c>
      <c r="F17" s="4">
        <f>1000*Summary!$L16</f>
        <v>1000</v>
      </c>
      <c r="G17" s="4">
        <f>1000*Summary!$L16</f>
        <v>1000</v>
      </c>
      <c r="H17" s="4">
        <f>1000*Summary!$L16</f>
        <v>1000</v>
      </c>
      <c r="I17" s="4">
        <f>1000*Summary!$L16</f>
        <v>1000</v>
      </c>
      <c r="J17" s="4">
        <f>1000*Summary!$L16</f>
        <v>1000</v>
      </c>
      <c r="K17" s="4">
        <f>1000*Summary!$L16</f>
        <v>1000</v>
      </c>
      <c r="L17" s="4">
        <f>1000*Summary!$L16</f>
        <v>1000</v>
      </c>
      <c r="M17" s="4">
        <f>1000*Summary!$L16</f>
        <v>1000</v>
      </c>
      <c r="N17" s="4">
        <f>1000*Summary!$L16</f>
        <v>1000</v>
      </c>
      <c r="X17" s="76">
        <v>14</v>
      </c>
      <c r="Y17" s="4">
        <f>C17*Summary!$C$2</f>
        <v>1000</v>
      </c>
      <c r="Z17" s="4">
        <f>D17*Summary!$C$2</f>
        <v>1000</v>
      </c>
      <c r="AA17" s="4">
        <f>E17*Summary!$C$2</f>
        <v>1000</v>
      </c>
      <c r="AB17" s="4">
        <f>F17*Summary!$C$2</f>
        <v>1000</v>
      </c>
      <c r="AC17" s="4">
        <f>G17*Summary!$C$2</f>
        <v>1000</v>
      </c>
      <c r="AD17" s="4">
        <f>H17*Summary!$C$2</f>
        <v>1000</v>
      </c>
      <c r="AE17" s="4">
        <f>I17*Summary!$C$2</f>
        <v>1000</v>
      </c>
      <c r="AF17" s="4">
        <f>J17*Summary!$C$2</f>
        <v>1000</v>
      </c>
      <c r="AG17" s="4">
        <f>K17*Summary!$C$2</f>
        <v>1000</v>
      </c>
      <c r="AH17" s="4">
        <f>L17*Summary!$C$2</f>
        <v>1000</v>
      </c>
      <c r="AI17" s="4">
        <f>M17*Summary!$C$2</f>
        <v>1000</v>
      </c>
      <c r="AJ17" s="4">
        <f>N17*Summary!$C$2</f>
        <v>1000</v>
      </c>
      <c r="AN17" s="93">
        <v>0.58333333333333337</v>
      </c>
      <c r="AO17" s="94">
        <f t="shared" ref="AO17:AZ17" si="14">Y17-Y54-Y91-Y128-Y165</f>
        <v>-583.90853065145939</v>
      </c>
      <c r="AP17" s="94">
        <f t="shared" si="14"/>
        <v>-691.94181822420001</v>
      </c>
      <c r="AQ17" s="94">
        <f t="shared" si="14"/>
        <v>-736.46480892644036</v>
      </c>
      <c r="AR17" s="94">
        <f t="shared" si="14"/>
        <v>-655.59417339440643</v>
      </c>
      <c r="AS17" s="94">
        <f t="shared" si="14"/>
        <v>-419.59165781072238</v>
      </c>
      <c r="AT17" s="94">
        <f t="shared" si="14"/>
        <v>-118.90594609999107</v>
      </c>
      <c r="AU17" s="94">
        <f t="shared" si="14"/>
        <v>129.64875011800348</v>
      </c>
      <c r="AV17" s="94">
        <f t="shared" si="14"/>
        <v>-19.101833492482683</v>
      </c>
      <c r="AW17" s="94">
        <f t="shared" si="14"/>
        <v>-287.68248828794049</v>
      </c>
      <c r="AX17" s="94">
        <f t="shared" si="14"/>
        <v>-429.37760297436512</v>
      </c>
      <c r="AY17" s="94">
        <f t="shared" si="14"/>
        <v>-354.14037806148372</v>
      </c>
      <c r="AZ17" s="94">
        <f t="shared" si="14"/>
        <v>-447.62072959756847</v>
      </c>
    </row>
    <row r="18" spans="1:52">
      <c r="B18" s="76">
        <v>15</v>
      </c>
      <c r="C18" s="4">
        <f>1000*Summary!$L17</f>
        <v>1000</v>
      </c>
      <c r="D18" s="4">
        <f>1000*Summary!$L17</f>
        <v>1000</v>
      </c>
      <c r="E18" s="4">
        <f>1000*Summary!$L17</f>
        <v>1000</v>
      </c>
      <c r="F18" s="4">
        <f>1000*Summary!$L17</f>
        <v>1000</v>
      </c>
      <c r="G18" s="4">
        <f>1000*Summary!$L17</f>
        <v>1000</v>
      </c>
      <c r="H18" s="4">
        <f>1000*Summary!$L17</f>
        <v>1000</v>
      </c>
      <c r="I18" s="4">
        <f>1000*Summary!$L17</f>
        <v>1000</v>
      </c>
      <c r="J18" s="4">
        <f>1000*Summary!$L17</f>
        <v>1000</v>
      </c>
      <c r="K18" s="4">
        <f>1000*Summary!$L17</f>
        <v>1000</v>
      </c>
      <c r="L18" s="4">
        <f>1000*Summary!$L17</f>
        <v>1000</v>
      </c>
      <c r="M18" s="4">
        <f>1000*Summary!$L17</f>
        <v>1000</v>
      </c>
      <c r="N18" s="4">
        <f>1000*Summary!$L17</f>
        <v>1000</v>
      </c>
      <c r="X18" s="76">
        <v>15</v>
      </c>
      <c r="Y18" s="4">
        <f>C18*Summary!$C$2</f>
        <v>1000</v>
      </c>
      <c r="Z18" s="4">
        <f>D18*Summary!$C$2</f>
        <v>1000</v>
      </c>
      <c r="AA18" s="4">
        <f>E18*Summary!$C$2</f>
        <v>1000</v>
      </c>
      <c r="AB18" s="4">
        <f>F18*Summary!$C$2</f>
        <v>1000</v>
      </c>
      <c r="AC18" s="4">
        <f>G18*Summary!$C$2</f>
        <v>1000</v>
      </c>
      <c r="AD18" s="4">
        <f>H18*Summary!$C$2</f>
        <v>1000</v>
      </c>
      <c r="AE18" s="4">
        <f>I18*Summary!$C$2</f>
        <v>1000</v>
      </c>
      <c r="AF18" s="4">
        <f>J18*Summary!$C$2</f>
        <v>1000</v>
      </c>
      <c r="AG18" s="4">
        <f>K18*Summary!$C$2</f>
        <v>1000</v>
      </c>
      <c r="AH18" s="4">
        <f>L18*Summary!$C$2</f>
        <v>1000</v>
      </c>
      <c r="AI18" s="4">
        <f>M18*Summary!$C$2</f>
        <v>1000</v>
      </c>
      <c r="AJ18" s="4">
        <f>N18*Summary!$C$2</f>
        <v>1000</v>
      </c>
      <c r="AN18" s="93">
        <v>0.625</v>
      </c>
      <c r="AO18" s="94">
        <f t="shared" ref="AO18:AZ18" si="15">Y18-Y55-Y92-Y129-Y166</f>
        <v>-177.50289643464248</v>
      </c>
      <c r="AP18" s="94">
        <f t="shared" si="15"/>
        <v>-302.78501023715876</v>
      </c>
      <c r="AQ18" s="94">
        <f t="shared" si="15"/>
        <v>-348.51833641166309</v>
      </c>
      <c r="AR18" s="94">
        <f t="shared" si="15"/>
        <v>-269.82741097586904</v>
      </c>
      <c r="AS18" s="94">
        <f t="shared" si="15"/>
        <v>-121.91455517280588</v>
      </c>
      <c r="AT18" s="94">
        <f t="shared" si="15"/>
        <v>118.33837660239033</v>
      </c>
      <c r="AU18" s="94">
        <f t="shared" si="15"/>
        <v>299.59074730089628</v>
      </c>
      <c r="AV18" s="94">
        <f t="shared" si="15"/>
        <v>183.95493798386246</v>
      </c>
      <c r="AW18" s="94">
        <f t="shared" si="15"/>
        <v>67.929796955685561</v>
      </c>
      <c r="AX18" s="94">
        <f t="shared" si="15"/>
        <v>-11.826186351085539</v>
      </c>
      <c r="AY18" s="94">
        <f t="shared" si="15"/>
        <v>64.084323229300708</v>
      </c>
      <c r="AZ18" s="94">
        <f t="shared" si="15"/>
        <v>-22.095990903631446</v>
      </c>
    </row>
    <row r="19" spans="1:52">
      <c r="B19" s="76">
        <v>16</v>
      </c>
      <c r="C19" s="4">
        <f>1000*Summary!$L18</f>
        <v>1000</v>
      </c>
      <c r="D19" s="4">
        <f>1000*Summary!$L18</f>
        <v>1000</v>
      </c>
      <c r="E19" s="4">
        <f>1000*Summary!$L18</f>
        <v>1000</v>
      </c>
      <c r="F19" s="4">
        <f>1000*Summary!$L18</f>
        <v>1000</v>
      </c>
      <c r="G19" s="4">
        <f>1000*Summary!$L18</f>
        <v>1000</v>
      </c>
      <c r="H19" s="4">
        <f>1000*Summary!$L18</f>
        <v>1000</v>
      </c>
      <c r="I19" s="4">
        <f>1000*Summary!$L18</f>
        <v>1000</v>
      </c>
      <c r="J19" s="4">
        <f>1000*Summary!$L18</f>
        <v>1000</v>
      </c>
      <c r="K19" s="4">
        <f>1000*Summary!$L18</f>
        <v>1000</v>
      </c>
      <c r="L19" s="4">
        <f>1000*Summary!$L18</f>
        <v>1000</v>
      </c>
      <c r="M19" s="4">
        <f>1000*Summary!$L18</f>
        <v>1000</v>
      </c>
      <c r="N19" s="4">
        <f>1000*Summary!$L18</f>
        <v>1000</v>
      </c>
      <c r="X19" s="76">
        <v>16</v>
      </c>
      <c r="Y19" s="4">
        <f>C19*Summary!$C$2</f>
        <v>1000</v>
      </c>
      <c r="Z19" s="4">
        <f>D19*Summary!$C$2</f>
        <v>1000</v>
      </c>
      <c r="AA19" s="4">
        <f>E19*Summary!$C$2</f>
        <v>1000</v>
      </c>
      <c r="AB19" s="4">
        <f>F19*Summary!$C$2</f>
        <v>1000</v>
      </c>
      <c r="AC19" s="4">
        <f>G19*Summary!$C$2</f>
        <v>1000</v>
      </c>
      <c r="AD19" s="4">
        <f>H19*Summary!$C$2</f>
        <v>1000</v>
      </c>
      <c r="AE19" s="4">
        <f>I19*Summary!$C$2</f>
        <v>1000</v>
      </c>
      <c r="AF19" s="4">
        <f>J19*Summary!$C$2</f>
        <v>1000</v>
      </c>
      <c r="AG19" s="4">
        <f>K19*Summary!$C$2</f>
        <v>1000</v>
      </c>
      <c r="AH19" s="4">
        <f>L19*Summary!$C$2</f>
        <v>1000</v>
      </c>
      <c r="AI19" s="4">
        <f>M19*Summary!$C$2</f>
        <v>1000</v>
      </c>
      <c r="AJ19" s="4">
        <f>N19*Summary!$C$2</f>
        <v>1000</v>
      </c>
      <c r="AN19" s="93">
        <v>0.66666666666666663</v>
      </c>
      <c r="AO19" s="94">
        <f t="shared" ref="AO19:AZ19" si="16">Y19-Y56-Y93-Y130-Y167</f>
        <v>430.02843679525392</v>
      </c>
      <c r="AP19" s="94">
        <f t="shared" si="16"/>
        <v>225.968719294636</v>
      </c>
      <c r="AQ19" s="94">
        <f t="shared" si="16"/>
        <v>149.54979800205217</v>
      </c>
      <c r="AR19" s="94">
        <f t="shared" si="16"/>
        <v>209.08926302197904</v>
      </c>
      <c r="AS19" s="94">
        <f t="shared" si="16"/>
        <v>291.49964172150328</v>
      </c>
      <c r="AT19" s="94">
        <f t="shared" si="16"/>
        <v>414.35224095172123</v>
      </c>
      <c r="AU19" s="94">
        <f t="shared" si="16"/>
        <v>553.77377386107491</v>
      </c>
      <c r="AV19" s="94">
        <f t="shared" si="16"/>
        <v>462.38805011278328</v>
      </c>
      <c r="AW19" s="94">
        <f t="shared" si="16"/>
        <v>450.31338345347376</v>
      </c>
      <c r="AX19" s="94">
        <f t="shared" si="16"/>
        <v>504.71738638019963</v>
      </c>
      <c r="AY19" s="94">
        <f t="shared" si="16"/>
        <v>640.69430161133607</v>
      </c>
      <c r="AZ19" s="94">
        <f t="shared" si="16"/>
        <v>604.85482434450751</v>
      </c>
    </row>
    <row r="20" spans="1:52">
      <c r="B20" s="76">
        <v>17</v>
      </c>
      <c r="C20" s="4">
        <f>1000*Summary!$L19</f>
        <v>1000</v>
      </c>
      <c r="D20" s="4">
        <f>1000*Summary!$L19</f>
        <v>1000</v>
      </c>
      <c r="E20" s="4">
        <f>1000*Summary!$L19</f>
        <v>1000</v>
      </c>
      <c r="F20" s="4">
        <f>1000*Summary!$L19</f>
        <v>1000</v>
      </c>
      <c r="G20" s="4">
        <f>1000*Summary!$L19</f>
        <v>1000</v>
      </c>
      <c r="H20" s="4">
        <f>1000*Summary!$L19</f>
        <v>1000</v>
      </c>
      <c r="I20" s="4">
        <f>1000*Summary!$L19</f>
        <v>1000</v>
      </c>
      <c r="J20" s="4">
        <f>1000*Summary!$L19</f>
        <v>1000</v>
      </c>
      <c r="K20" s="4">
        <f>1000*Summary!$L19</f>
        <v>1000</v>
      </c>
      <c r="L20" s="4">
        <f>1000*Summary!$L19</f>
        <v>1000</v>
      </c>
      <c r="M20" s="4">
        <f>1000*Summary!$L19</f>
        <v>1000</v>
      </c>
      <c r="N20" s="4">
        <f>1000*Summary!$L19</f>
        <v>1000</v>
      </c>
      <c r="X20" s="76">
        <v>17</v>
      </c>
      <c r="Y20" s="4">
        <f>C20*Summary!$C$2</f>
        <v>1000</v>
      </c>
      <c r="Z20" s="4">
        <f>D20*Summary!$C$2</f>
        <v>1000</v>
      </c>
      <c r="AA20" s="4">
        <f>E20*Summary!$C$2</f>
        <v>1000</v>
      </c>
      <c r="AB20" s="4">
        <f>F20*Summary!$C$2</f>
        <v>1000</v>
      </c>
      <c r="AC20" s="4">
        <f>G20*Summary!$C$2</f>
        <v>1000</v>
      </c>
      <c r="AD20" s="4">
        <f>H20*Summary!$C$2</f>
        <v>1000</v>
      </c>
      <c r="AE20" s="4">
        <f>I20*Summary!$C$2</f>
        <v>1000</v>
      </c>
      <c r="AF20" s="4">
        <f>J20*Summary!$C$2</f>
        <v>1000</v>
      </c>
      <c r="AG20" s="4">
        <f>K20*Summary!$C$2</f>
        <v>1000</v>
      </c>
      <c r="AH20" s="4">
        <f>L20*Summary!$C$2</f>
        <v>1000</v>
      </c>
      <c r="AI20" s="4">
        <f>M20*Summary!$C$2</f>
        <v>1000</v>
      </c>
      <c r="AJ20" s="4">
        <f>N20*Summary!$C$2</f>
        <v>1000</v>
      </c>
      <c r="AN20" s="95">
        <v>0.70833333333333337</v>
      </c>
      <c r="AO20" s="96">
        <f t="shared" ref="AO20:AZ20" si="17">Y20-Y57-Y94-Y131-Y168</f>
        <v>971.87471861845529</v>
      </c>
      <c r="AP20" s="96">
        <f t="shared" si="17"/>
        <v>781.62137918018527</v>
      </c>
      <c r="AQ20" s="96">
        <f t="shared" si="17"/>
        <v>694.69508344833469</v>
      </c>
      <c r="AR20" s="96">
        <f t="shared" si="17"/>
        <v>699.34679712955653</v>
      </c>
      <c r="AS20" s="96">
        <f t="shared" si="17"/>
        <v>708.63556074110136</v>
      </c>
      <c r="AT20" s="96">
        <f t="shared" si="17"/>
        <v>741.29510522590408</v>
      </c>
      <c r="AU20" s="96">
        <f t="shared" si="17"/>
        <v>794.13477249876712</v>
      </c>
      <c r="AV20" s="96">
        <f t="shared" si="17"/>
        <v>763.01306977682304</v>
      </c>
      <c r="AW20" s="96">
        <f t="shared" si="17"/>
        <v>821.19892705860082</v>
      </c>
      <c r="AX20" s="96">
        <f t="shared" si="17"/>
        <v>983.34594455395575</v>
      </c>
      <c r="AY20" s="96">
        <f t="shared" si="17"/>
        <v>1000</v>
      </c>
      <c r="AZ20" s="96">
        <f t="shared" si="17"/>
        <v>1000</v>
      </c>
    </row>
    <row r="21" spans="1:52">
      <c r="B21" s="76">
        <v>18</v>
      </c>
      <c r="C21" s="4">
        <f>1000*Summary!$L20</f>
        <v>1000</v>
      </c>
      <c r="D21" s="4">
        <f>1000*Summary!$L20</f>
        <v>1000</v>
      </c>
      <c r="E21" s="4">
        <f>1000*Summary!$L20</f>
        <v>1000</v>
      </c>
      <c r="F21" s="4">
        <f>1000*Summary!$L20</f>
        <v>1000</v>
      </c>
      <c r="G21" s="4">
        <f>1000*Summary!$L20</f>
        <v>1000</v>
      </c>
      <c r="H21" s="4">
        <f>1000*Summary!$L20</f>
        <v>1000</v>
      </c>
      <c r="I21" s="4">
        <f>1000*Summary!$L20</f>
        <v>1000</v>
      </c>
      <c r="J21" s="4">
        <f>1000*Summary!$L20</f>
        <v>1000</v>
      </c>
      <c r="K21" s="4">
        <f>1000*Summary!$L20</f>
        <v>1000</v>
      </c>
      <c r="L21" s="4">
        <f>1000*Summary!$L20</f>
        <v>1000</v>
      </c>
      <c r="M21" s="4">
        <f>1000*Summary!$L20</f>
        <v>1000</v>
      </c>
      <c r="N21" s="4">
        <f>1000*Summary!$L20</f>
        <v>1000</v>
      </c>
      <c r="X21" s="76">
        <v>18</v>
      </c>
      <c r="Y21" s="4">
        <f>C21*Summary!$C$2</f>
        <v>1000</v>
      </c>
      <c r="Z21" s="4">
        <f>D21*Summary!$C$2</f>
        <v>1000</v>
      </c>
      <c r="AA21" s="4">
        <f>E21*Summary!$C$2</f>
        <v>1000</v>
      </c>
      <c r="AB21" s="4">
        <f>F21*Summary!$C$2</f>
        <v>1000</v>
      </c>
      <c r="AC21" s="4">
        <f>G21*Summary!$C$2</f>
        <v>1000</v>
      </c>
      <c r="AD21" s="4">
        <f>H21*Summary!$C$2</f>
        <v>1000</v>
      </c>
      <c r="AE21" s="4">
        <f>I21*Summary!$C$2</f>
        <v>1000</v>
      </c>
      <c r="AF21" s="4">
        <f>J21*Summary!$C$2</f>
        <v>1000</v>
      </c>
      <c r="AG21" s="4">
        <f>K21*Summary!$C$2</f>
        <v>1000</v>
      </c>
      <c r="AH21" s="4">
        <f>L21*Summary!$C$2</f>
        <v>1000</v>
      </c>
      <c r="AI21" s="4">
        <f>M21*Summary!$C$2</f>
        <v>1000</v>
      </c>
      <c r="AJ21" s="4">
        <f>N21*Summary!$C$2</f>
        <v>1000</v>
      </c>
      <c r="AN21" s="95">
        <v>0.75</v>
      </c>
      <c r="AO21" s="96">
        <f t="shared" ref="AO21:AZ21" si="18">Y21-Y58-Y95-Y132-Y169</f>
        <v>1000</v>
      </c>
      <c r="AP21" s="96">
        <f t="shared" si="18"/>
        <v>1000</v>
      </c>
      <c r="AQ21" s="96">
        <f t="shared" si="18"/>
        <v>1000</v>
      </c>
      <c r="AR21" s="96">
        <f t="shared" si="18"/>
        <v>1000</v>
      </c>
      <c r="AS21" s="96">
        <f t="shared" si="18"/>
        <v>1000</v>
      </c>
      <c r="AT21" s="96">
        <f t="shared" si="18"/>
        <v>1000</v>
      </c>
      <c r="AU21" s="96">
        <f t="shared" si="18"/>
        <v>1000</v>
      </c>
      <c r="AV21" s="96">
        <f t="shared" si="18"/>
        <v>1000</v>
      </c>
      <c r="AW21" s="96">
        <f t="shared" si="18"/>
        <v>1000</v>
      </c>
      <c r="AX21" s="96">
        <f t="shared" si="18"/>
        <v>1000</v>
      </c>
      <c r="AY21" s="96">
        <f t="shared" si="18"/>
        <v>1000</v>
      </c>
      <c r="AZ21" s="96">
        <f t="shared" si="18"/>
        <v>1000</v>
      </c>
    </row>
    <row r="22" spans="1:52">
      <c r="B22" s="76">
        <v>19</v>
      </c>
      <c r="C22" s="4">
        <f>1000*Summary!$L21</f>
        <v>1000</v>
      </c>
      <c r="D22" s="4">
        <f>1000*Summary!$L21</f>
        <v>1000</v>
      </c>
      <c r="E22" s="4">
        <f>1000*Summary!$L21</f>
        <v>1000</v>
      </c>
      <c r="F22" s="4">
        <f>1000*Summary!$L21</f>
        <v>1000</v>
      </c>
      <c r="G22" s="4">
        <f>1000*Summary!$L21</f>
        <v>1000</v>
      </c>
      <c r="H22" s="4">
        <f>1000*Summary!$L21</f>
        <v>1000</v>
      </c>
      <c r="I22" s="4">
        <f>1000*Summary!$L21</f>
        <v>1000</v>
      </c>
      <c r="J22" s="4">
        <f>1000*Summary!$L21</f>
        <v>1000</v>
      </c>
      <c r="K22" s="4">
        <f>1000*Summary!$L21</f>
        <v>1000</v>
      </c>
      <c r="L22" s="4">
        <f>1000*Summary!$L21</f>
        <v>1000</v>
      </c>
      <c r="M22" s="4">
        <f>1000*Summary!$L21</f>
        <v>1000</v>
      </c>
      <c r="N22" s="4">
        <f>1000*Summary!$L21</f>
        <v>1000</v>
      </c>
      <c r="X22" s="76">
        <v>19</v>
      </c>
      <c r="Y22" s="4">
        <f>C22*Summary!$C$2</f>
        <v>1000</v>
      </c>
      <c r="Z22" s="4">
        <f>D22*Summary!$C$2</f>
        <v>1000</v>
      </c>
      <c r="AA22" s="4">
        <f>E22*Summary!$C$2</f>
        <v>1000</v>
      </c>
      <c r="AB22" s="4">
        <f>F22*Summary!$C$2</f>
        <v>1000</v>
      </c>
      <c r="AC22" s="4">
        <f>G22*Summary!$C$2</f>
        <v>1000</v>
      </c>
      <c r="AD22" s="4">
        <f>H22*Summary!$C$2</f>
        <v>1000</v>
      </c>
      <c r="AE22" s="4">
        <f>I22*Summary!$C$2</f>
        <v>1000</v>
      </c>
      <c r="AF22" s="4">
        <f>J22*Summary!$C$2</f>
        <v>1000</v>
      </c>
      <c r="AG22" s="4">
        <f>K22*Summary!$C$2</f>
        <v>1000</v>
      </c>
      <c r="AH22" s="4">
        <f>L22*Summary!$C$2</f>
        <v>1000</v>
      </c>
      <c r="AI22" s="4">
        <f>M22*Summary!$C$2</f>
        <v>1000</v>
      </c>
      <c r="AJ22" s="4">
        <f>N22*Summary!$C$2</f>
        <v>1000</v>
      </c>
      <c r="AN22" s="95">
        <v>0.79166666666666663</v>
      </c>
      <c r="AO22" s="96">
        <f t="shared" ref="AO22:AZ22" si="19">Y22-Y59-Y96-Y133-Y170</f>
        <v>1000</v>
      </c>
      <c r="AP22" s="96">
        <f t="shared" si="19"/>
        <v>1000</v>
      </c>
      <c r="AQ22" s="96">
        <f t="shared" si="19"/>
        <v>1000</v>
      </c>
      <c r="AR22" s="96">
        <f t="shared" si="19"/>
        <v>1000</v>
      </c>
      <c r="AS22" s="96">
        <f t="shared" si="19"/>
        <v>1000</v>
      </c>
      <c r="AT22" s="96">
        <f t="shared" si="19"/>
        <v>1000</v>
      </c>
      <c r="AU22" s="96">
        <f t="shared" si="19"/>
        <v>1000</v>
      </c>
      <c r="AV22" s="96">
        <f t="shared" si="19"/>
        <v>1000</v>
      </c>
      <c r="AW22" s="96">
        <f t="shared" si="19"/>
        <v>1000</v>
      </c>
      <c r="AX22" s="96">
        <f t="shared" si="19"/>
        <v>1000</v>
      </c>
      <c r="AY22" s="96">
        <f t="shared" si="19"/>
        <v>1000</v>
      </c>
      <c r="AZ22" s="96">
        <f t="shared" si="19"/>
        <v>1000</v>
      </c>
    </row>
    <row r="23" spans="1:52">
      <c r="B23" s="76">
        <v>20</v>
      </c>
      <c r="C23" s="4">
        <f>1000*Summary!$L22</f>
        <v>1000</v>
      </c>
      <c r="D23" s="4">
        <f>1000*Summary!$L22</f>
        <v>1000</v>
      </c>
      <c r="E23" s="4">
        <f>1000*Summary!$L22</f>
        <v>1000</v>
      </c>
      <c r="F23" s="4">
        <f>1000*Summary!$L22</f>
        <v>1000</v>
      </c>
      <c r="G23" s="4">
        <f>1000*Summary!$L22</f>
        <v>1000</v>
      </c>
      <c r="H23" s="4">
        <f>1000*Summary!$L22</f>
        <v>1000</v>
      </c>
      <c r="I23" s="4">
        <f>1000*Summary!$L22</f>
        <v>1000</v>
      </c>
      <c r="J23" s="4">
        <f>1000*Summary!$L22</f>
        <v>1000</v>
      </c>
      <c r="K23" s="4">
        <f>1000*Summary!$L22</f>
        <v>1000</v>
      </c>
      <c r="L23" s="4">
        <f>1000*Summary!$L22</f>
        <v>1000</v>
      </c>
      <c r="M23" s="4">
        <f>1000*Summary!$L22</f>
        <v>1000</v>
      </c>
      <c r="N23" s="4">
        <f>1000*Summary!$L22</f>
        <v>1000</v>
      </c>
      <c r="X23" s="76">
        <v>20</v>
      </c>
      <c r="Y23" s="4">
        <f>C23*Summary!$C$2</f>
        <v>1000</v>
      </c>
      <c r="Z23" s="4">
        <f>D23*Summary!$C$2</f>
        <v>1000</v>
      </c>
      <c r="AA23" s="4">
        <f>E23*Summary!$C$2</f>
        <v>1000</v>
      </c>
      <c r="AB23" s="4">
        <f>F23*Summary!$C$2</f>
        <v>1000</v>
      </c>
      <c r="AC23" s="4">
        <f>G23*Summary!$C$2</f>
        <v>1000</v>
      </c>
      <c r="AD23" s="4">
        <f>H23*Summary!$C$2</f>
        <v>1000</v>
      </c>
      <c r="AE23" s="4">
        <f>I23*Summary!$C$2</f>
        <v>1000</v>
      </c>
      <c r="AF23" s="4">
        <f>J23*Summary!$C$2</f>
        <v>1000</v>
      </c>
      <c r="AG23" s="4">
        <f>K23*Summary!$C$2</f>
        <v>1000</v>
      </c>
      <c r="AH23" s="4">
        <f>L23*Summary!$C$2</f>
        <v>1000</v>
      </c>
      <c r="AI23" s="4">
        <f>M23*Summary!$C$2</f>
        <v>1000</v>
      </c>
      <c r="AJ23" s="4">
        <f>N23*Summary!$C$2</f>
        <v>1000</v>
      </c>
      <c r="AN23" s="95">
        <v>0.83333333333333337</v>
      </c>
      <c r="AO23" s="96">
        <f t="shared" ref="AO23:AZ23" si="20">Y23-Y60-Y97-Y134-Y171</f>
        <v>1000</v>
      </c>
      <c r="AP23" s="96">
        <f t="shared" si="20"/>
        <v>1000</v>
      </c>
      <c r="AQ23" s="96">
        <f t="shared" si="20"/>
        <v>1000</v>
      </c>
      <c r="AR23" s="96">
        <f t="shared" si="20"/>
        <v>1000</v>
      </c>
      <c r="AS23" s="96">
        <f t="shared" si="20"/>
        <v>1000</v>
      </c>
      <c r="AT23" s="96">
        <f t="shared" si="20"/>
        <v>1000</v>
      </c>
      <c r="AU23" s="96">
        <f t="shared" si="20"/>
        <v>1000</v>
      </c>
      <c r="AV23" s="96">
        <f t="shared" si="20"/>
        <v>1000</v>
      </c>
      <c r="AW23" s="96">
        <f t="shared" si="20"/>
        <v>1000</v>
      </c>
      <c r="AX23" s="96">
        <f t="shared" si="20"/>
        <v>1000</v>
      </c>
      <c r="AY23" s="96">
        <f t="shared" si="20"/>
        <v>1000</v>
      </c>
      <c r="AZ23" s="96">
        <f t="shared" si="20"/>
        <v>1000</v>
      </c>
    </row>
    <row r="24" spans="1:52">
      <c r="B24" s="76">
        <v>21</v>
      </c>
      <c r="C24" s="4">
        <f>1000*Summary!$L23</f>
        <v>1000</v>
      </c>
      <c r="D24" s="4">
        <f>1000*Summary!$L23</f>
        <v>1000</v>
      </c>
      <c r="E24" s="4">
        <f>1000*Summary!$L23</f>
        <v>1000</v>
      </c>
      <c r="F24" s="4">
        <f>1000*Summary!$L23</f>
        <v>1000</v>
      </c>
      <c r="G24" s="4">
        <f>1000*Summary!$L23</f>
        <v>1000</v>
      </c>
      <c r="H24" s="4">
        <f>1000*Summary!$L23</f>
        <v>1000</v>
      </c>
      <c r="I24" s="4">
        <f>1000*Summary!$L23</f>
        <v>1000</v>
      </c>
      <c r="J24" s="4">
        <f>1000*Summary!$L23</f>
        <v>1000</v>
      </c>
      <c r="K24" s="4">
        <f>1000*Summary!$L23</f>
        <v>1000</v>
      </c>
      <c r="L24" s="4">
        <f>1000*Summary!$L23</f>
        <v>1000</v>
      </c>
      <c r="M24" s="4">
        <f>1000*Summary!$L23</f>
        <v>1000</v>
      </c>
      <c r="N24" s="4">
        <f>1000*Summary!$L23</f>
        <v>1000</v>
      </c>
      <c r="P24" s="142">
        <f>SUM(Y29:AJ29)</f>
        <v>8760000</v>
      </c>
      <c r="Q24" s="142"/>
      <c r="R24" s="142"/>
      <c r="S24" s="142"/>
      <c r="T24" s="142"/>
      <c r="X24" s="76">
        <v>21</v>
      </c>
      <c r="Y24" s="4">
        <f>C24*Summary!$C$2</f>
        <v>1000</v>
      </c>
      <c r="Z24" s="4">
        <f>D24*Summary!$C$2</f>
        <v>1000</v>
      </c>
      <c r="AA24" s="4">
        <f>E24*Summary!$C$2</f>
        <v>1000</v>
      </c>
      <c r="AB24" s="4">
        <f>F24*Summary!$C$2</f>
        <v>1000</v>
      </c>
      <c r="AC24" s="4">
        <f>G24*Summary!$C$2</f>
        <v>1000</v>
      </c>
      <c r="AD24" s="4">
        <f>H24*Summary!$C$2</f>
        <v>1000</v>
      </c>
      <c r="AE24" s="4">
        <f>I24*Summary!$C$2</f>
        <v>1000</v>
      </c>
      <c r="AF24" s="4">
        <f>J24*Summary!$C$2</f>
        <v>1000</v>
      </c>
      <c r="AG24" s="4">
        <f>K24*Summary!$C$2</f>
        <v>1000</v>
      </c>
      <c r="AH24" s="4">
        <f>L24*Summary!$C$2</f>
        <v>1000</v>
      </c>
      <c r="AI24" s="4">
        <f>M24*Summary!$C$2</f>
        <v>1000</v>
      </c>
      <c r="AJ24" s="4">
        <f>N24*Summary!$C$2</f>
        <v>1000</v>
      </c>
      <c r="AN24" s="95">
        <v>0.875</v>
      </c>
      <c r="AO24" s="96">
        <f t="shared" ref="AO24:AZ24" si="21">Y24-Y61-Y98-Y135-Y172</f>
        <v>1000</v>
      </c>
      <c r="AP24" s="96">
        <f t="shared" si="21"/>
        <v>1000</v>
      </c>
      <c r="AQ24" s="96">
        <f t="shared" si="21"/>
        <v>1000</v>
      </c>
      <c r="AR24" s="96">
        <f t="shared" si="21"/>
        <v>1000</v>
      </c>
      <c r="AS24" s="96">
        <f t="shared" si="21"/>
        <v>1000</v>
      </c>
      <c r="AT24" s="96">
        <f t="shared" si="21"/>
        <v>1000</v>
      </c>
      <c r="AU24" s="96">
        <f t="shared" si="21"/>
        <v>1000</v>
      </c>
      <c r="AV24" s="96">
        <f t="shared" si="21"/>
        <v>1000</v>
      </c>
      <c r="AW24" s="96">
        <f t="shared" si="21"/>
        <v>1000</v>
      </c>
      <c r="AX24" s="96">
        <f t="shared" si="21"/>
        <v>1000</v>
      </c>
      <c r="AY24" s="96">
        <f t="shared" si="21"/>
        <v>1000</v>
      </c>
      <c r="AZ24" s="96">
        <f t="shared" si="21"/>
        <v>1000</v>
      </c>
    </row>
    <row r="25" spans="1:52" ht="15" customHeight="1">
      <c r="B25" s="76">
        <v>22</v>
      </c>
      <c r="C25" s="4">
        <f>1000*Summary!$L24</f>
        <v>1000</v>
      </c>
      <c r="D25" s="4">
        <f>1000*Summary!$L24</f>
        <v>1000</v>
      </c>
      <c r="E25" s="4">
        <f>1000*Summary!$L24</f>
        <v>1000</v>
      </c>
      <c r="F25" s="4">
        <f>1000*Summary!$L24</f>
        <v>1000</v>
      </c>
      <c r="G25" s="4">
        <f>1000*Summary!$L24</f>
        <v>1000</v>
      </c>
      <c r="H25" s="4">
        <f>1000*Summary!$L24</f>
        <v>1000</v>
      </c>
      <c r="I25" s="4">
        <f>1000*Summary!$L24</f>
        <v>1000</v>
      </c>
      <c r="J25" s="4">
        <f>1000*Summary!$L24</f>
        <v>1000</v>
      </c>
      <c r="K25" s="4">
        <f>1000*Summary!$L24</f>
        <v>1000</v>
      </c>
      <c r="L25" s="4">
        <f>1000*Summary!$L24</f>
        <v>1000</v>
      </c>
      <c r="M25" s="4">
        <f>1000*Summary!$L24</f>
        <v>1000</v>
      </c>
      <c r="N25" s="4">
        <f>1000*Summary!$L24</f>
        <v>1000</v>
      </c>
      <c r="P25" s="142"/>
      <c r="Q25" s="142"/>
      <c r="R25" s="142"/>
      <c r="S25" s="142"/>
      <c r="T25" s="142"/>
      <c r="X25" s="76">
        <v>22</v>
      </c>
      <c r="Y25" s="4">
        <f>C25*Summary!$C$2</f>
        <v>1000</v>
      </c>
      <c r="Z25" s="4">
        <f>D25*Summary!$C$2</f>
        <v>1000</v>
      </c>
      <c r="AA25" s="4">
        <f>E25*Summary!$C$2</f>
        <v>1000</v>
      </c>
      <c r="AB25" s="4">
        <f>F25*Summary!$C$2</f>
        <v>1000</v>
      </c>
      <c r="AC25" s="4">
        <f>G25*Summary!$C$2</f>
        <v>1000</v>
      </c>
      <c r="AD25" s="4">
        <f>H25*Summary!$C$2</f>
        <v>1000</v>
      </c>
      <c r="AE25" s="4">
        <f>I25*Summary!$C$2</f>
        <v>1000</v>
      </c>
      <c r="AF25" s="4">
        <f>J25*Summary!$C$2</f>
        <v>1000</v>
      </c>
      <c r="AG25" s="4">
        <f>K25*Summary!$C$2</f>
        <v>1000</v>
      </c>
      <c r="AH25" s="4">
        <f>L25*Summary!$C$2</f>
        <v>1000</v>
      </c>
      <c r="AI25" s="4">
        <f>M25*Summary!$C$2</f>
        <v>1000</v>
      </c>
      <c r="AJ25" s="4">
        <f>N25*Summary!$C$2</f>
        <v>1000</v>
      </c>
      <c r="AN25" s="95">
        <v>0.91666666666666663</v>
      </c>
      <c r="AO25" s="96">
        <f t="shared" ref="AO25:AZ25" si="22">Y25-Y62-Y99-Y136-Y173</f>
        <v>1000</v>
      </c>
      <c r="AP25" s="96">
        <f t="shared" si="22"/>
        <v>1000</v>
      </c>
      <c r="AQ25" s="96">
        <f t="shared" si="22"/>
        <v>1000</v>
      </c>
      <c r="AR25" s="96">
        <f t="shared" si="22"/>
        <v>1000</v>
      </c>
      <c r="AS25" s="96">
        <f t="shared" si="22"/>
        <v>1000</v>
      </c>
      <c r="AT25" s="96">
        <f t="shared" si="22"/>
        <v>1000</v>
      </c>
      <c r="AU25" s="96">
        <f t="shared" si="22"/>
        <v>1000</v>
      </c>
      <c r="AV25" s="96">
        <f t="shared" si="22"/>
        <v>1000</v>
      </c>
      <c r="AW25" s="96">
        <f t="shared" si="22"/>
        <v>1000</v>
      </c>
      <c r="AX25" s="96">
        <f t="shared" si="22"/>
        <v>1000</v>
      </c>
      <c r="AY25" s="96">
        <f t="shared" si="22"/>
        <v>1000</v>
      </c>
      <c r="AZ25" s="96">
        <f t="shared" si="22"/>
        <v>1000</v>
      </c>
    </row>
    <row r="26" spans="1:52" ht="15" customHeight="1">
      <c r="B26" s="76">
        <v>23</v>
      </c>
      <c r="C26" s="4">
        <f>1000*Summary!$L25</f>
        <v>1000</v>
      </c>
      <c r="D26" s="4">
        <f>1000*Summary!$L25</f>
        <v>1000</v>
      </c>
      <c r="E26" s="4">
        <f>1000*Summary!$L25</f>
        <v>1000</v>
      </c>
      <c r="F26" s="4">
        <f>1000*Summary!$L25</f>
        <v>1000</v>
      </c>
      <c r="G26" s="4">
        <f>1000*Summary!$L25</f>
        <v>1000</v>
      </c>
      <c r="H26" s="4">
        <f>1000*Summary!$L25</f>
        <v>1000</v>
      </c>
      <c r="I26" s="4">
        <f>1000*Summary!$L25</f>
        <v>1000</v>
      </c>
      <c r="J26" s="4">
        <f>1000*Summary!$L25</f>
        <v>1000</v>
      </c>
      <c r="K26" s="4">
        <f>1000*Summary!$L25</f>
        <v>1000</v>
      </c>
      <c r="L26" s="4">
        <f>1000*Summary!$L25</f>
        <v>1000</v>
      </c>
      <c r="M26" s="4">
        <f>1000*Summary!$L25</f>
        <v>1000</v>
      </c>
      <c r="N26" s="4">
        <f>1000*Summary!$L25</f>
        <v>1000</v>
      </c>
      <c r="X26" s="76">
        <v>23</v>
      </c>
      <c r="Y26" s="4">
        <f>C26*Summary!$C$2</f>
        <v>1000</v>
      </c>
      <c r="Z26" s="4">
        <f>D26*Summary!$C$2</f>
        <v>1000</v>
      </c>
      <c r="AA26" s="4">
        <f>E26*Summary!$C$2</f>
        <v>1000</v>
      </c>
      <c r="AB26" s="4">
        <f>F26*Summary!$C$2</f>
        <v>1000</v>
      </c>
      <c r="AC26" s="4">
        <f>G26*Summary!$C$2</f>
        <v>1000</v>
      </c>
      <c r="AD26" s="4">
        <f>H26*Summary!$C$2</f>
        <v>1000</v>
      </c>
      <c r="AE26" s="4">
        <f>I26*Summary!$C$2</f>
        <v>1000</v>
      </c>
      <c r="AF26" s="4">
        <f>J26*Summary!$C$2</f>
        <v>1000</v>
      </c>
      <c r="AG26" s="4">
        <f>K26*Summary!$C$2</f>
        <v>1000</v>
      </c>
      <c r="AH26" s="4">
        <f>L26*Summary!$C$2</f>
        <v>1000</v>
      </c>
      <c r="AI26" s="4">
        <f>M26*Summary!$C$2</f>
        <v>1000</v>
      </c>
      <c r="AJ26" s="4">
        <f>N26*Summary!$C$2</f>
        <v>1000</v>
      </c>
      <c r="AN26" s="95">
        <v>0.95833333333333337</v>
      </c>
      <c r="AO26" s="96">
        <f t="shared" ref="AO26:AZ26" si="23">Y26-Y63-Y100-Y137-Y174</f>
        <v>1000</v>
      </c>
      <c r="AP26" s="96">
        <f t="shared" si="23"/>
        <v>1000</v>
      </c>
      <c r="AQ26" s="96">
        <f t="shared" si="23"/>
        <v>1000</v>
      </c>
      <c r="AR26" s="96">
        <f t="shared" si="23"/>
        <v>1000</v>
      </c>
      <c r="AS26" s="96">
        <f t="shared" si="23"/>
        <v>1000</v>
      </c>
      <c r="AT26" s="96">
        <f t="shared" si="23"/>
        <v>1000</v>
      </c>
      <c r="AU26" s="96">
        <f t="shared" si="23"/>
        <v>1000</v>
      </c>
      <c r="AV26" s="96">
        <f t="shared" si="23"/>
        <v>1000</v>
      </c>
      <c r="AW26" s="96">
        <f t="shared" si="23"/>
        <v>1000</v>
      </c>
      <c r="AX26" s="96">
        <f t="shared" si="23"/>
        <v>1000</v>
      </c>
      <c r="AY26" s="96">
        <f t="shared" si="23"/>
        <v>1000</v>
      </c>
      <c r="AZ26" s="96">
        <f t="shared" si="23"/>
        <v>1000</v>
      </c>
    </row>
    <row r="27" spans="1:52" s="14" customFormat="1">
      <c r="B27" s="15" t="s">
        <v>119</v>
      </c>
      <c r="C27" s="2">
        <f>SUM(C3:C26)</f>
        <v>24000</v>
      </c>
      <c r="D27" s="2">
        <f t="shared" ref="D27" si="24">SUM(D3:D26)</f>
        <v>24000</v>
      </c>
      <c r="E27" s="2">
        <f t="shared" ref="E27" si="25">SUM(E3:E26)</f>
        <v>24000</v>
      </c>
      <c r="F27" s="2">
        <f t="shared" ref="F27" si="26">SUM(F3:F26)</f>
        <v>24000</v>
      </c>
      <c r="G27" s="2">
        <f t="shared" ref="G27" si="27">SUM(G3:G26)</f>
        <v>24000</v>
      </c>
      <c r="H27" s="2">
        <f t="shared" ref="H27" si="28">SUM(H3:H26)</f>
        <v>24000</v>
      </c>
      <c r="I27" s="2">
        <f t="shared" ref="I27" si="29">SUM(I3:I26)</f>
        <v>24000</v>
      </c>
      <c r="J27" s="2">
        <f t="shared" ref="J27" si="30">SUM(J3:J26)</f>
        <v>24000</v>
      </c>
      <c r="K27" s="2">
        <f t="shared" ref="K27" si="31">SUM(K3:K26)</f>
        <v>24000</v>
      </c>
      <c r="L27" s="2">
        <f t="shared" ref="L27" si="32">SUM(L3:L26)</f>
        <v>24000</v>
      </c>
      <c r="M27" s="2">
        <f t="shared" ref="M27" si="33">SUM(M3:M26)</f>
        <v>24000</v>
      </c>
      <c r="N27" s="2">
        <f t="shared" ref="N27" si="34">SUM(N3:N26)</f>
        <v>24000</v>
      </c>
      <c r="X27" s="15" t="s">
        <v>119</v>
      </c>
      <c r="Y27" s="2">
        <f>SUM(Y3:Y26)</f>
        <v>24000</v>
      </c>
      <c r="Z27" s="2">
        <f t="shared" ref="Z27:AJ27" si="35">SUM(Z3:Z26)</f>
        <v>24000</v>
      </c>
      <c r="AA27" s="2">
        <f t="shared" si="35"/>
        <v>24000</v>
      </c>
      <c r="AB27" s="2">
        <f t="shared" si="35"/>
        <v>24000</v>
      </c>
      <c r="AC27" s="2">
        <f t="shared" si="35"/>
        <v>24000</v>
      </c>
      <c r="AD27" s="2">
        <f t="shared" si="35"/>
        <v>24000</v>
      </c>
      <c r="AE27" s="2">
        <f t="shared" si="35"/>
        <v>24000</v>
      </c>
      <c r="AF27" s="2">
        <f t="shared" si="35"/>
        <v>24000</v>
      </c>
      <c r="AG27" s="2">
        <f t="shared" si="35"/>
        <v>24000</v>
      </c>
      <c r="AH27" s="2">
        <f t="shared" si="35"/>
        <v>24000</v>
      </c>
      <c r="AI27" s="2">
        <f t="shared" si="35"/>
        <v>24000</v>
      </c>
      <c r="AJ27" s="2">
        <f t="shared" si="35"/>
        <v>24000</v>
      </c>
      <c r="AN27" s="15" t="s">
        <v>119</v>
      </c>
      <c r="AO27" s="2">
        <f>SUM(AO3:AO26)</f>
        <v>11513.911297958553</v>
      </c>
      <c r="AP27" s="2">
        <f t="shared" ref="AP27:AZ27" si="36">SUM(AP3:AP26)</f>
        <v>10401.708764634885</v>
      </c>
      <c r="AQ27" s="2">
        <f t="shared" si="36"/>
        <v>9622.0635101259286</v>
      </c>
      <c r="AR27" s="2">
        <f t="shared" si="36"/>
        <v>9500.7586207266559</v>
      </c>
      <c r="AS27" s="2">
        <f t="shared" si="36"/>
        <v>10688.348810544227</v>
      </c>
      <c r="AT27" s="2">
        <f t="shared" si="36"/>
        <v>13923.463533869672</v>
      </c>
      <c r="AU27" s="2">
        <f t="shared" si="36"/>
        <v>15857.302350982098</v>
      </c>
      <c r="AV27" s="2">
        <f t="shared" si="36"/>
        <v>15260.243673325009</v>
      </c>
      <c r="AW27" s="2">
        <f t="shared" si="36"/>
        <v>13043.401635187314</v>
      </c>
      <c r="AX27" s="2">
        <f t="shared" si="36"/>
        <v>11307.301970181494</v>
      </c>
      <c r="AY27" s="2">
        <f t="shared" si="36"/>
        <v>12230.189069510585</v>
      </c>
      <c r="AZ27" s="2">
        <f t="shared" si="36"/>
        <v>11828.056591890096</v>
      </c>
    </row>
    <row r="28" spans="1:52">
      <c r="A28" s="14"/>
      <c r="B28" s="15" t="s">
        <v>120</v>
      </c>
      <c r="C28" s="15">
        <v>31</v>
      </c>
      <c r="D28" s="15">
        <v>28</v>
      </c>
      <c r="E28" s="15">
        <v>31</v>
      </c>
      <c r="F28" s="15">
        <v>30</v>
      </c>
      <c r="G28" s="15">
        <v>31</v>
      </c>
      <c r="H28" s="15">
        <v>30</v>
      </c>
      <c r="I28" s="15">
        <v>31</v>
      </c>
      <c r="J28" s="15">
        <v>31</v>
      </c>
      <c r="K28" s="15">
        <v>30</v>
      </c>
      <c r="L28" s="15">
        <v>31</v>
      </c>
      <c r="M28" s="15">
        <v>30</v>
      </c>
      <c r="N28" s="15">
        <v>31</v>
      </c>
      <c r="X28" s="15" t="s">
        <v>120</v>
      </c>
      <c r="Y28" s="15">
        <v>31</v>
      </c>
      <c r="Z28" s="15">
        <v>28</v>
      </c>
      <c r="AA28" s="15">
        <v>31</v>
      </c>
      <c r="AB28" s="15">
        <v>30</v>
      </c>
      <c r="AC28" s="15">
        <v>31</v>
      </c>
      <c r="AD28" s="15">
        <v>30</v>
      </c>
      <c r="AE28" s="15">
        <v>31</v>
      </c>
      <c r="AF28" s="15">
        <v>31</v>
      </c>
      <c r="AG28" s="15">
        <v>30</v>
      </c>
      <c r="AH28" s="15">
        <v>31</v>
      </c>
      <c r="AI28" s="15">
        <v>30</v>
      </c>
      <c r="AJ28" s="15">
        <v>31</v>
      </c>
      <c r="AN28" s="15" t="s">
        <v>120</v>
      </c>
      <c r="AO28" s="15">
        <v>31</v>
      </c>
      <c r="AP28" s="15">
        <v>28</v>
      </c>
      <c r="AQ28" s="15">
        <v>31</v>
      </c>
      <c r="AR28" s="15">
        <v>30</v>
      </c>
      <c r="AS28" s="15">
        <v>31</v>
      </c>
      <c r="AT28" s="15">
        <v>30</v>
      </c>
      <c r="AU28" s="15">
        <v>31</v>
      </c>
      <c r="AV28" s="15">
        <v>31</v>
      </c>
      <c r="AW28" s="15">
        <v>30</v>
      </c>
      <c r="AX28" s="15">
        <v>31</v>
      </c>
      <c r="AY28" s="15">
        <v>30</v>
      </c>
      <c r="AZ28" s="15">
        <v>31</v>
      </c>
    </row>
    <row r="29" spans="1:52">
      <c r="B29" s="16" t="s">
        <v>121</v>
      </c>
      <c r="C29" s="19">
        <f>C27*C28</f>
        <v>744000</v>
      </c>
      <c r="D29" s="19">
        <f t="shared" ref="D29" si="37">D27*D28</f>
        <v>672000</v>
      </c>
      <c r="E29" s="19">
        <f t="shared" ref="E29" si="38">E27*E28</f>
        <v>744000</v>
      </c>
      <c r="F29" s="19">
        <f t="shared" ref="F29" si="39">F27*F28</f>
        <v>720000</v>
      </c>
      <c r="G29" s="19">
        <f t="shared" ref="G29" si="40">G27*G28</f>
        <v>744000</v>
      </c>
      <c r="H29" s="19">
        <f t="shared" ref="H29" si="41">H27*H28</f>
        <v>720000</v>
      </c>
      <c r="I29" s="19">
        <f t="shared" ref="I29" si="42">I27*I28</f>
        <v>744000</v>
      </c>
      <c r="J29" s="19">
        <f t="shared" ref="J29" si="43">J27*J28</f>
        <v>744000</v>
      </c>
      <c r="K29" s="19">
        <f t="shared" ref="K29" si="44">K27*K28</f>
        <v>720000</v>
      </c>
      <c r="L29" s="19">
        <f t="shared" ref="L29" si="45">L27*L28</f>
        <v>744000</v>
      </c>
      <c r="M29" s="19">
        <f t="shared" ref="M29" si="46">M27*M28</f>
        <v>720000</v>
      </c>
      <c r="N29" s="19">
        <f t="shared" ref="N29" si="47">N27*N28</f>
        <v>744000</v>
      </c>
      <c r="X29" s="16" t="s">
        <v>121</v>
      </c>
      <c r="Y29" s="19">
        <f>Y27*Y28</f>
        <v>744000</v>
      </c>
      <c r="Z29" s="19">
        <f t="shared" ref="Z29:AJ29" si="48">Z27*Z28</f>
        <v>672000</v>
      </c>
      <c r="AA29" s="19">
        <f t="shared" si="48"/>
        <v>744000</v>
      </c>
      <c r="AB29" s="19">
        <f t="shared" si="48"/>
        <v>720000</v>
      </c>
      <c r="AC29" s="19">
        <f t="shared" si="48"/>
        <v>744000</v>
      </c>
      <c r="AD29" s="19">
        <f t="shared" si="48"/>
        <v>720000</v>
      </c>
      <c r="AE29" s="19">
        <f t="shared" si="48"/>
        <v>744000</v>
      </c>
      <c r="AF29" s="19">
        <f t="shared" si="48"/>
        <v>744000</v>
      </c>
      <c r="AG29" s="19">
        <f t="shared" si="48"/>
        <v>720000</v>
      </c>
      <c r="AH29" s="19">
        <f t="shared" si="48"/>
        <v>744000</v>
      </c>
      <c r="AI29" s="19">
        <f t="shared" si="48"/>
        <v>720000</v>
      </c>
      <c r="AJ29" s="19">
        <f t="shared" si="48"/>
        <v>744000</v>
      </c>
      <c r="AN29" s="16" t="s">
        <v>121</v>
      </c>
      <c r="AO29" s="19">
        <f>AO27*AO28</f>
        <v>356931.25023671513</v>
      </c>
      <c r="AP29" s="19">
        <f t="shared" ref="AP29:AZ29" si="49">AP27*AP28</f>
        <v>291247.84540977678</v>
      </c>
      <c r="AQ29" s="19">
        <f t="shared" si="49"/>
        <v>298283.9688139038</v>
      </c>
      <c r="AR29" s="19">
        <f t="shared" si="49"/>
        <v>285022.7586217997</v>
      </c>
      <c r="AS29" s="19">
        <f t="shared" si="49"/>
        <v>331338.81312687101</v>
      </c>
      <c r="AT29" s="19">
        <f t="shared" si="49"/>
        <v>417703.90601609013</v>
      </c>
      <c r="AU29" s="19">
        <f t="shared" si="49"/>
        <v>491576.37288044504</v>
      </c>
      <c r="AV29" s="19">
        <f t="shared" si="49"/>
        <v>473067.55387307529</v>
      </c>
      <c r="AW29" s="19">
        <f t="shared" si="49"/>
        <v>391302.0490556194</v>
      </c>
      <c r="AX29" s="19">
        <f t="shared" si="49"/>
        <v>350526.36107562628</v>
      </c>
      <c r="AY29" s="19">
        <f t="shared" si="49"/>
        <v>366905.67208531755</v>
      </c>
      <c r="AZ29" s="19">
        <f t="shared" si="49"/>
        <v>366669.75434859295</v>
      </c>
    </row>
    <row r="30" spans="1:52">
      <c r="B30" s="15" t="s">
        <v>122</v>
      </c>
      <c r="C30" s="19">
        <f>SUM(C29:N29)</f>
        <v>8760000</v>
      </c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X30" s="15" t="s">
        <v>122</v>
      </c>
      <c r="Y30" s="19">
        <f>SUM(Y29:AJ29)</f>
        <v>8760000</v>
      </c>
      <c r="Z30" s="7"/>
      <c r="AA30" s="7"/>
      <c r="AB30" s="7"/>
      <c r="AC30" s="7"/>
      <c r="AD30" s="7"/>
      <c r="AE30" s="7"/>
      <c r="AF30" s="7"/>
      <c r="AG30" s="7"/>
      <c r="AH30" s="7"/>
      <c r="AI30" s="7"/>
      <c r="AJ30" s="7"/>
      <c r="AN30" s="15" t="s">
        <v>122</v>
      </c>
      <c r="AO30" s="19">
        <f>SUM(AO29:AZ29)</f>
        <v>4420576.3055438325</v>
      </c>
      <c r="AP30" s="7"/>
      <c r="AQ30" s="7"/>
      <c r="AR30" s="7"/>
      <c r="AS30" s="7"/>
      <c r="AT30" s="7"/>
      <c r="AU30" s="7"/>
      <c r="AV30" s="7"/>
      <c r="AW30" s="7"/>
      <c r="AX30" s="7"/>
      <c r="AY30" s="7"/>
      <c r="AZ30" s="7"/>
    </row>
    <row r="32" spans="1:52">
      <c r="B32" s="32" t="s">
        <v>56</v>
      </c>
      <c r="C32" s="17">
        <f>SUM(C3:C8)</f>
        <v>6000</v>
      </c>
      <c r="D32" s="17">
        <f t="shared" ref="D32:N32" si="50">SUM(D3:D8)</f>
        <v>6000</v>
      </c>
      <c r="E32" s="17">
        <f t="shared" si="50"/>
        <v>6000</v>
      </c>
      <c r="F32" s="17">
        <f t="shared" si="50"/>
        <v>6000</v>
      </c>
      <c r="G32" s="17">
        <f t="shared" si="50"/>
        <v>6000</v>
      </c>
      <c r="H32" s="17">
        <f t="shared" si="50"/>
        <v>6000</v>
      </c>
      <c r="I32" s="17">
        <f t="shared" si="50"/>
        <v>6000</v>
      </c>
      <c r="J32" s="17">
        <f t="shared" si="50"/>
        <v>6000</v>
      </c>
      <c r="K32" s="17">
        <f t="shared" si="50"/>
        <v>6000</v>
      </c>
      <c r="L32" s="17">
        <f t="shared" si="50"/>
        <v>6000</v>
      </c>
      <c r="M32" s="17">
        <f t="shared" si="50"/>
        <v>6000</v>
      </c>
      <c r="N32" s="17">
        <f t="shared" si="50"/>
        <v>6000</v>
      </c>
      <c r="X32" s="32" t="s">
        <v>56</v>
      </c>
      <c r="Y32" s="7">
        <f>SUM(Y3:Y8)*Y28</f>
        <v>186000</v>
      </c>
      <c r="Z32" s="7">
        <f t="shared" ref="Z32:AJ32" si="51">SUM(Z3:Z8)*Z28</f>
        <v>168000</v>
      </c>
      <c r="AA32" s="7">
        <f t="shared" si="51"/>
        <v>186000</v>
      </c>
      <c r="AB32" s="7">
        <f t="shared" si="51"/>
        <v>180000</v>
      </c>
      <c r="AC32" s="7">
        <f t="shared" si="51"/>
        <v>186000</v>
      </c>
      <c r="AD32" s="7">
        <f t="shared" si="51"/>
        <v>180000</v>
      </c>
      <c r="AE32" s="7">
        <f t="shared" si="51"/>
        <v>186000</v>
      </c>
      <c r="AF32" s="7">
        <f t="shared" si="51"/>
        <v>186000</v>
      </c>
      <c r="AG32" s="7">
        <f t="shared" si="51"/>
        <v>180000</v>
      </c>
      <c r="AH32" s="7">
        <f t="shared" si="51"/>
        <v>186000</v>
      </c>
      <c r="AI32" s="7">
        <f t="shared" si="51"/>
        <v>180000</v>
      </c>
      <c r="AJ32" s="7">
        <f t="shared" si="51"/>
        <v>186000</v>
      </c>
      <c r="AM32" s="120">
        <v>6</v>
      </c>
      <c r="AN32" s="32" t="s">
        <v>56</v>
      </c>
      <c r="AO32" s="7">
        <f>SUM(AO3:AO8)*AO28</f>
        <v>186000</v>
      </c>
      <c r="AP32" s="7">
        <f t="shared" ref="AP32:AZ32" si="52">SUM(AP3:AP8)*AP28</f>
        <v>168000</v>
      </c>
      <c r="AQ32" s="7">
        <f t="shared" si="52"/>
        <v>186000</v>
      </c>
      <c r="AR32" s="7">
        <f t="shared" si="52"/>
        <v>180000</v>
      </c>
      <c r="AS32" s="7">
        <f t="shared" si="52"/>
        <v>186000</v>
      </c>
      <c r="AT32" s="7">
        <f t="shared" si="52"/>
        <v>180000</v>
      </c>
      <c r="AU32" s="7">
        <f t="shared" si="52"/>
        <v>186000</v>
      </c>
      <c r="AV32" s="7">
        <f t="shared" si="52"/>
        <v>186000</v>
      </c>
      <c r="AW32" s="7">
        <f t="shared" si="52"/>
        <v>180000</v>
      </c>
      <c r="AX32" s="7">
        <f t="shared" si="52"/>
        <v>186000</v>
      </c>
      <c r="AY32" s="7">
        <f t="shared" si="52"/>
        <v>180000</v>
      </c>
      <c r="AZ32" s="7">
        <f t="shared" si="52"/>
        <v>186000</v>
      </c>
    </row>
    <row r="33" spans="2:52">
      <c r="B33" s="32" t="s">
        <v>58</v>
      </c>
      <c r="C33" s="17">
        <f>SUM(C9:C11)</f>
        <v>3000</v>
      </c>
      <c r="D33" s="17">
        <f t="shared" ref="D33:N33" si="53">SUM(D9:D11)</f>
        <v>3000</v>
      </c>
      <c r="E33" s="17">
        <f t="shared" si="53"/>
        <v>3000</v>
      </c>
      <c r="F33" s="17">
        <f t="shared" si="53"/>
        <v>3000</v>
      </c>
      <c r="G33" s="17">
        <f t="shared" si="53"/>
        <v>3000</v>
      </c>
      <c r="H33" s="17">
        <f t="shared" si="53"/>
        <v>3000</v>
      </c>
      <c r="I33" s="17">
        <f t="shared" si="53"/>
        <v>3000</v>
      </c>
      <c r="J33" s="17">
        <f t="shared" si="53"/>
        <v>3000</v>
      </c>
      <c r="K33" s="17">
        <f t="shared" si="53"/>
        <v>3000</v>
      </c>
      <c r="L33" s="17">
        <f t="shared" si="53"/>
        <v>3000</v>
      </c>
      <c r="M33" s="17">
        <f t="shared" si="53"/>
        <v>3000</v>
      </c>
      <c r="N33" s="17">
        <f t="shared" si="53"/>
        <v>3000</v>
      </c>
      <c r="X33" s="32" t="s">
        <v>58</v>
      </c>
      <c r="Y33" s="7">
        <f>SUM(Y9:Y11)*Y28</f>
        <v>93000</v>
      </c>
      <c r="Z33" s="7">
        <f t="shared" ref="Z33:AJ33" si="54">SUM(Z9:Z11)*Z28</f>
        <v>84000</v>
      </c>
      <c r="AA33" s="7">
        <f t="shared" si="54"/>
        <v>93000</v>
      </c>
      <c r="AB33" s="7">
        <f t="shared" si="54"/>
        <v>90000</v>
      </c>
      <c r="AC33" s="7">
        <f t="shared" si="54"/>
        <v>93000</v>
      </c>
      <c r="AD33" s="7">
        <f t="shared" si="54"/>
        <v>90000</v>
      </c>
      <c r="AE33" s="7">
        <f t="shared" si="54"/>
        <v>93000</v>
      </c>
      <c r="AF33" s="7">
        <f t="shared" si="54"/>
        <v>93000</v>
      </c>
      <c r="AG33" s="7">
        <f t="shared" si="54"/>
        <v>90000</v>
      </c>
      <c r="AH33" s="7">
        <f t="shared" si="54"/>
        <v>93000</v>
      </c>
      <c r="AI33" s="7">
        <f t="shared" si="54"/>
        <v>90000</v>
      </c>
      <c r="AJ33" s="7">
        <f t="shared" si="54"/>
        <v>93000</v>
      </c>
      <c r="AM33" s="120">
        <v>3</v>
      </c>
      <c r="AN33" s="32" t="s">
        <v>58</v>
      </c>
      <c r="AO33" s="7">
        <f>SUM(AO9:AO11)*AO28</f>
        <v>64055.020640006835</v>
      </c>
      <c r="AP33" s="7">
        <f t="shared" ref="AP33:AZ33" si="55">SUM(AP9:AP11)*AP28</f>
        <v>54337.608908710899</v>
      </c>
      <c r="AQ33" s="7">
        <f t="shared" si="55"/>
        <v>50073.343756059665</v>
      </c>
      <c r="AR33" s="7">
        <f t="shared" si="55"/>
        <v>38640.454730862482</v>
      </c>
      <c r="AS33" s="7">
        <f t="shared" si="55"/>
        <v>39173.97843296537</v>
      </c>
      <c r="AT33" s="7">
        <f t="shared" si="55"/>
        <v>52124.649482945744</v>
      </c>
      <c r="AU33" s="7">
        <f t="shared" si="55"/>
        <v>61612.782982258374</v>
      </c>
      <c r="AV33" s="7">
        <f t="shared" si="55"/>
        <v>62566.755107669072</v>
      </c>
      <c r="AW33" s="7">
        <f t="shared" si="55"/>
        <v>51237.626902209864</v>
      </c>
      <c r="AX33" s="7">
        <f t="shared" si="55"/>
        <v>44885.898397110235</v>
      </c>
      <c r="AY33" s="7">
        <f t="shared" si="55"/>
        <v>51507.182607658571</v>
      </c>
      <c r="AZ33" s="7">
        <f t="shared" si="55"/>
        <v>59024.588266828789</v>
      </c>
    </row>
    <row r="34" spans="2:52">
      <c r="B34" s="6" t="s">
        <v>59</v>
      </c>
      <c r="C34" s="17">
        <f>SUM(C12:C19)</f>
        <v>8000</v>
      </c>
      <c r="D34" s="17">
        <f t="shared" ref="D34:N34" si="56">SUM(D12:D19)</f>
        <v>8000</v>
      </c>
      <c r="E34" s="17">
        <f t="shared" si="56"/>
        <v>8000</v>
      </c>
      <c r="F34" s="17">
        <f t="shared" si="56"/>
        <v>8000</v>
      </c>
      <c r="G34" s="17">
        <f t="shared" si="56"/>
        <v>8000</v>
      </c>
      <c r="H34" s="17">
        <f t="shared" si="56"/>
        <v>8000</v>
      </c>
      <c r="I34" s="17">
        <f t="shared" si="56"/>
        <v>8000</v>
      </c>
      <c r="J34" s="17">
        <f t="shared" si="56"/>
        <v>8000</v>
      </c>
      <c r="K34" s="17">
        <f t="shared" si="56"/>
        <v>8000</v>
      </c>
      <c r="L34" s="17">
        <f t="shared" si="56"/>
        <v>8000</v>
      </c>
      <c r="M34" s="17">
        <f t="shared" si="56"/>
        <v>8000</v>
      </c>
      <c r="N34" s="17">
        <f t="shared" si="56"/>
        <v>8000</v>
      </c>
      <c r="X34" s="6" t="s">
        <v>59</v>
      </c>
      <c r="Y34" s="7">
        <f>SUM(Y12:Y19)*Y28</f>
        <v>248000</v>
      </c>
      <c r="Z34" s="7">
        <f t="shared" ref="Z34:AJ34" si="57">SUM(Z12:Z19)*Z28</f>
        <v>224000</v>
      </c>
      <c r="AA34" s="7">
        <f t="shared" si="57"/>
        <v>248000</v>
      </c>
      <c r="AB34" s="7">
        <f t="shared" si="57"/>
        <v>240000</v>
      </c>
      <c r="AC34" s="7">
        <f t="shared" si="57"/>
        <v>248000</v>
      </c>
      <c r="AD34" s="7">
        <f t="shared" si="57"/>
        <v>240000</v>
      </c>
      <c r="AE34" s="7">
        <f t="shared" si="57"/>
        <v>248000</v>
      </c>
      <c r="AF34" s="7">
        <f t="shared" si="57"/>
        <v>248000</v>
      </c>
      <c r="AG34" s="7">
        <f t="shared" si="57"/>
        <v>240000</v>
      </c>
      <c r="AH34" s="7">
        <f t="shared" si="57"/>
        <v>248000</v>
      </c>
      <c r="AI34" s="7">
        <f t="shared" si="57"/>
        <v>240000</v>
      </c>
      <c r="AJ34" s="7">
        <f t="shared" si="57"/>
        <v>248000</v>
      </c>
      <c r="AM34" s="120">
        <v>8</v>
      </c>
      <c r="AN34" s="6" t="s">
        <v>59</v>
      </c>
      <c r="AO34" s="7">
        <f>SUM(AO12:AO19)*AO28</f>
        <v>-109251.88668046379</v>
      </c>
      <c r="AP34" s="7">
        <f t="shared" ref="AP34:AZ34" si="58">SUM(AP12:AP19)*AP28</f>
        <v>-120975.16211597928</v>
      </c>
      <c r="AQ34" s="7">
        <f t="shared" si="58"/>
        <v>-145324.92252905431</v>
      </c>
      <c r="AR34" s="7">
        <f t="shared" si="58"/>
        <v>-134598.10002294954</v>
      </c>
      <c r="AS34" s="7">
        <f t="shared" si="58"/>
        <v>-101802.8676890685</v>
      </c>
      <c r="AT34" s="7">
        <f t="shared" si="58"/>
        <v>-16659.596623632726</v>
      </c>
      <c r="AU34" s="7">
        <f t="shared" si="58"/>
        <v>33345.411950724905</v>
      </c>
      <c r="AV34" s="7">
        <f t="shared" si="58"/>
        <v>14847.393602324652</v>
      </c>
      <c r="AW34" s="7">
        <f t="shared" si="58"/>
        <v>-44571.545658348448</v>
      </c>
      <c r="AX34" s="7">
        <f t="shared" si="58"/>
        <v>-96843.261602656567</v>
      </c>
      <c r="AY34" s="7">
        <f t="shared" si="58"/>
        <v>-74601.510522341006</v>
      </c>
      <c r="AZ34" s="7">
        <f t="shared" si="58"/>
        <v>-95354.833918235803</v>
      </c>
    </row>
    <row r="35" spans="2:52">
      <c r="B35" s="32" t="s">
        <v>123</v>
      </c>
      <c r="C35" s="17">
        <f>SUM(C20:C26)</f>
        <v>7000</v>
      </c>
      <c r="D35" s="17">
        <f t="shared" ref="D35:N35" si="59">SUM(D20:D26)</f>
        <v>7000</v>
      </c>
      <c r="E35" s="17">
        <f t="shared" si="59"/>
        <v>7000</v>
      </c>
      <c r="F35" s="17">
        <f t="shared" si="59"/>
        <v>7000</v>
      </c>
      <c r="G35" s="17">
        <f t="shared" si="59"/>
        <v>7000</v>
      </c>
      <c r="H35" s="17">
        <f t="shared" si="59"/>
        <v>7000</v>
      </c>
      <c r="I35" s="17">
        <f t="shared" si="59"/>
        <v>7000</v>
      </c>
      <c r="J35" s="17">
        <f t="shared" si="59"/>
        <v>7000</v>
      </c>
      <c r="K35" s="17">
        <f t="shared" si="59"/>
        <v>7000</v>
      </c>
      <c r="L35" s="17">
        <f t="shared" si="59"/>
        <v>7000</v>
      </c>
      <c r="M35" s="17">
        <f t="shared" si="59"/>
        <v>7000</v>
      </c>
      <c r="N35" s="17">
        <f t="shared" si="59"/>
        <v>7000</v>
      </c>
      <c r="X35" s="32" t="s">
        <v>123</v>
      </c>
      <c r="Y35" s="7">
        <f>SUM(Y20:Y26)*Y28</f>
        <v>217000</v>
      </c>
      <c r="Z35" s="7">
        <f t="shared" ref="Z35:AJ35" si="60">SUM(Z20:Z26)*Z28</f>
        <v>196000</v>
      </c>
      <c r="AA35" s="7">
        <f t="shared" si="60"/>
        <v>217000</v>
      </c>
      <c r="AB35" s="7">
        <f t="shared" si="60"/>
        <v>210000</v>
      </c>
      <c r="AC35" s="7">
        <f t="shared" si="60"/>
        <v>217000</v>
      </c>
      <c r="AD35" s="7">
        <f t="shared" si="60"/>
        <v>210000</v>
      </c>
      <c r="AE35" s="7">
        <f t="shared" si="60"/>
        <v>217000</v>
      </c>
      <c r="AF35" s="7">
        <f t="shared" si="60"/>
        <v>217000</v>
      </c>
      <c r="AG35" s="7">
        <f t="shared" si="60"/>
        <v>210000</v>
      </c>
      <c r="AH35" s="7">
        <f t="shared" si="60"/>
        <v>217000</v>
      </c>
      <c r="AI35" s="7">
        <f t="shared" si="60"/>
        <v>210000</v>
      </c>
      <c r="AJ35" s="7">
        <f t="shared" si="60"/>
        <v>217000</v>
      </c>
      <c r="AM35" s="120">
        <v>7</v>
      </c>
      <c r="AN35" s="32" t="s">
        <v>123</v>
      </c>
      <c r="AO35" s="7">
        <f>SUM(AO20:AO26)*AO28</f>
        <v>216128.11627717211</v>
      </c>
      <c r="AP35" s="7">
        <f t="shared" ref="AP35:AZ35" si="61">SUM(AP20:AP26)*AP28</f>
        <v>189885.3986170452</v>
      </c>
      <c r="AQ35" s="7">
        <f t="shared" si="61"/>
        <v>207535.54758689835</v>
      </c>
      <c r="AR35" s="7">
        <f t="shared" si="61"/>
        <v>200980.40391388669</v>
      </c>
      <c r="AS35" s="7">
        <f t="shared" si="61"/>
        <v>207967.70238297415</v>
      </c>
      <c r="AT35" s="7">
        <f t="shared" si="61"/>
        <v>202238.85315677713</v>
      </c>
      <c r="AU35" s="7">
        <f t="shared" si="61"/>
        <v>210618.17794746178</v>
      </c>
      <c r="AV35" s="7">
        <f t="shared" si="61"/>
        <v>209653.40516308154</v>
      </c>
      <c r="AW35" s="7">
        <f t="shared" si="61"/>
        <v>204635.96781175802</v>
      </c>
      <c r="AX35" s="7">
        <f t="shared" si="61"/>
        <v>216483.72428117262</v>
      </c>
      <c r="AY35" s="7">
        <f t="shared" si="61"/>
        <v>210000</v>
      </c>
      <c r="AZ35" s="7">
        <f t="shared" si="61"/>
        <v>217000</v>
      </c>
    </row>
    <row r="38" spans="2:52" ht="18.95">
      <c r="B38" s="135" t="s">
        <v>124</v>
      </c>
      <c r="C38" s="135"/>
      <c r="D38" s="135"/>
      <c r="E38" s="135"/>
      <c r="F38" s="135"/>
      <c r="G38" s="135"/>
      <c r="H38" s="135"/>
      <c r="I38" s="135"/>
      <c r="J38" s="135"/>
      <c r="K38" s="135"/>
      <c r="L38" s="135"/>
      <c r="M38" s="135"/>
      <c r="N38" s="135"/>
      <c r="X38" s="135" t="s">
        <v>125</v>
      </c>
      <c r="Y38" s="135"/>
      <c r="Z38" s="135"/>
      <c r="AA38" s="135"/>
      <c r="AB38" s="135"/>
      <c r="AC38" s="135"/>
      <c r="AD38" s="135"/>
      <c r="AE38" s="135"/>
      <c r="AF38" s="135"/>
      <c r="AG38" s="135"/>
      <c r="AH38" s="135"/>
      <c r="AI38" s="135"/>
      <c r="AJ38" s="135"/>
      <c r="AN38" s="147" t="s">
        <v>126</v>
      </c>
      <c r="AO38" s="147"/>
      <c r="AP38" s="147"/>
      <c r="AQ38" s="147"/>
      <c r="AR38" s="147"/>
      <c r="AS38" s="147"/>
      <c r="AT38" s="147"/>
      <c r="AU38" s="147"/>
      <c r="AV38" s="147"/>
      <c r="AW38" s="147"/>
      <c r="AX38" s="147"/>
      <c r="AY38" s="147"/>
      <c r="AZ38" s="147"/>
    </row>
    <row r="39" spans="2:52">
      <c r="B39" s="21" t="s">
        <v>106</v>
      </c>
      <c r="C39" s="22" t="s">
        <v>107</v>
      </c>
      <c r="D39" s="22" t="s">
        <v>108</v>
      </c>
      <c r="E39" s="22" t="s">
        <v>109</v>
      </c>
      <c r="F39" s="22" t="s">
        <v>110</v>
      </c>
      <c r="G39" s="22" t="s">
        <v>111</v>
      </c>
      <c r="H39" s="22" t="s">
        <v>112</v>
      </c>
      <c r="I39" s="22" t="s">
        <v>113</v>
      </c>
      <c r="J39" s="22" t="s">
        <v>114</v>
      </c>
      <c r="K39" s="22" t="s">
        <v>115</v>
      </c>
      <c r="L39" s="22" t="s">
        <v>116</v>
      </c>
      <c r="M39" s="22" t="s">
        <v>117</v>
      </c>
      <c r="N39" s="22" t="s">
        <v>118</v>
      </c>
      <c r="O39" s="14"/>
      <c r="P39" s="14"/>
      <c r="Q39" s="14"/>
      <c r="R39" s="14"/>
      <c r="S39" s="14"/>
      <c r="T39" s="14"/>
      <c r="U39" s="14"/>
      <c r="V39" s="14"/>
      <c r="W39" s="14"/>
      <c r="X39" s="21" t="s">
        <v>106</v>
      </c>
      <c r="Y39" s="22" t="s">
        <v>107</v>
      </c>
      <c r="Z39" s="22" t="s">
        <v>108</v>
      </c>
      <c r="AA39" s="22" t="s">
        <v>109</v>
      </c>
      <c r="AB39" s="22" t="s">
        <v>110</v>
      </c>
      <c r="AC39" s="22" t="s">
        <v>111</v>
      </c>
      <c r="AD39" s="22" t="s">
        <v>112</v>
      </c>
      <c r="AE39" s="22" t="s">
        <v>113</v>
      </c>
      <c r="AF39" s="22" t="s">
        <v>114</v>
      </c>
      <c r="AG39" s="22" t="s">
        <v>115</v>
      </c>
      <c r="AH39" s="22" t="s">
        <v>116</v>
      </c>
      <c r="AI39" s="22" t="s">
        <v>117</v>
      </c>
      <c r="AJ39" s="22" t="s">
        <v>118</v>
      </c>
      <c r="AN39" s="92" t="s">
        <v>127</v>
      </c>
      <c r="AO39" s="92" t="s">
        <v>107</v>
      </c>
      <c r="AP39" s="92" t="s">
        <v>108</v>
      </c>
      <c r="AQ39" s="92" t="s">
        <v>109</v>
      </c>
      <c r="AR39" s="92" t="s">
        <v>110</v>
      </c>
      <c r="AS39" s="92" t="s">
        <v>111</v>
      </c>
      <c r="AT39" s="92" t="s">
        <v>112</v>
      </c>
      <c r="AU39" s="92" t="s">
        <v>113</v>
      </c>
      <c r="AV39" s="92" t="s">
        <v>114</v>
      </c>
      <c r="AW39" s="92" t="s">
        <v>115</v>
      </c>
      <c r="AX39" s="92" t="s">
        <v>116</v>
      </c>
      <c r="AY39" s="92" t="s">
        <v>117</v>
      </c>
      <c r="AZ39" s="92" t="s">
        <v>118</v>
      </c>
    </row>
    <row r="40" spans="2:52">
      <c r="B40" s="76">
        <v>0</v>
      </c>
      <c r="C40" s="4">
        <v>0</v>
      </c>
      <c r="D40" s="4">
        <v>0</v>
      </c>
      <c r="E40" s="4">
        <v>0</v>
      </c>
      <c r="F40" s="4">
        <v>0</v>
      </c>
      <c r="G40" s="4">
        <v>0</v>
      </c>
      <c r="H40" s="4">
        <v>0</v>
      </c>
      <c r="I40" s="4">
        <v>0</v>
      </c>
      <c r="J40" s="4">
        <v>0</v>
      </c>
      <c r="K40" s="4">
        <v>0</v>
      </c>
      <c r="L40" s="4">
        <v>0</v>
      </c>
      <c r="M40" s="4">
        <v>0</v>
      </c>
      <c r="N40" s="4">
        <v>0</v>
      </c>
      <c r="X40" s="76">
        <v>0</v>
      </c>
      <c r="Y40" s="4">
        <f>C40*Summary!$C$16*(1-Summary!$C$20)</f>
        <v>0</v>
      </c>
      <c r="Z40" s="4">
        <f>D40*Summary!$C$16*(1-Summary!$C$20)</f>
        <v>0</v>
      </c>
      <c r="AA40" s="4">
        <f>E40*Summary!$C$16*(1-Summary!$C$20)</f>
        <v>0</v>
      </c>
      <c r="AB40" s="4">
        <f>F40*Summary!$C$16*(1-Summary!$C$20)</f>
        <v>0</v>
      </c>
      <c r="AC40" s="4">
        <f>G40*Summary!$C$16*(1-Summary!$C$20)</f>
        <v>0</v>
      </c>
      <c r="AD40" s="4">
        <f>H40*Summary!$C$16*(1-Summary!$C$20)</f>
        <v>0</v>
      </c>
      <c r="AE40" s="4">
        <f>I40*Summary!$C$16*(1-Summary!$C$20)</f>
        <v>0</v>
      </c>
      <c r="AF40" s="4">
        <f>J40*Summary!$C$16*(1-Summary!$C$20)</f>
        <v>0</v>
      </c>
      <c r="AG40" s="4">
        <f>K40*Summary!$C$16*(1-Summary!$C$20)</f>
        <v>0</v>
      </c>
      <c r="AH40" s="4">
        <f>L40*Summary!$C$16*(1-Summary!$C$20)</f>
        <v>0</v>
      </c>
      <c r="AI40" s="4">
        <f>M40*Summary!$C$16*(1-Summary!$C$20)</f>
        <v>0</v>
      </c>
      <c r="AJ40" s="4">
        <f>N40*Summary!$C$16*(1-Summary!$C$20)</f>
        <v>0</v>
      </c>
      <c r="AN40" s="93">
        <v>0</v>
      </c>
      <c r="AO40" s="94">
        <f>IF(AO$32&lt;1,-AO$32/$AM$32,0)/AO$28</f>
        <v>0</v>
      </c>
      <c r="AP40" s="94">
        <f t="shared" ref="AP40:AZ40" si="62">IF(AP$32&lt;1,-AP$32/$AM$32,0)/AP$28</f>
        <v>0</v>
      </c>
      <c r="AQ40" s="94">
        <f t="shared" si="62"/>
        <v>0</v>
      </c>
      <c r="AR40" s="94">
        <f t="shared" si="62"/>
        <v>0</v>
      </c>
      <c r="AS40" s="94">
        <f t="shared" si="62"/>
        <v>0</v>
      </c>
      <c r="AT40" s="94">
        <f t="shared" si="62"/>
        <v>0</v>
      </c>
      <c r="AU40" s="94">
        <f t="shared" si="62"/>
        <v>0</v>
      </c>
      <c r="AV40" s="94">
        <f t="shared" si="62"/>
        <v>0</v>
      </c>
      <c r="AW40" s="94">
        <f t="shared" si="62"/>
        <v>0</v>
      </c>
      <c r="AX40" s="94">
        <f t="shared" si="62"/>
        <v>0</v>
      </c>
      <c r="AY40" s="94">
        <f t="shared" si="62"/>
        <v>0</v>
      </c>
      <c r="AZ40" s="94">
        <f t="shared" si="62"/>
        <v>0</v>
      </c>
    </row>
    <row r="41" spans="2:52">
      <c r="B41" s="76">
        <v>1</v>
      </c>
      <c r="C41" s="4">
        <v>0</v>
      </c>
      <c r="D41" s="4">
        <v>0</v>
      </c>
      <c r="E41" s="4">
        <v>0</v>
      </c>
      <c r="F41" s="4">
        <v>0</v>
      </c>
      <c r="G41" s="4">
        <v>0</v>
      </c>
      <c r="H41" s="4">
        <v>0</v>
      </c>
      <c r="I41" s="4">
        <v>0</v>
      </c>
      <c r="J41" s="4">
        <v>0</v>
      </c>
      <c r="K41" s="4">
        <v>0</v>
      </c>
      <c r="L41" s="4">
        <v>0</v>
      </c>
      <c r="M41" s="4">
        <v>0</v>
      </c>
      <c r="N41" s="4">
        <v>0</v>
      </c>
      <c r="X41" s="76">
        <v>1</v>
      </c>
      <c r="Y41" s="4">
        <f>C41*Summary!$C$16*(1-Summary!$C$20)</f>
        <v>0</v>
      </c>
      <c r="Z41" s="4">
        <f>D41*Summary!$C$16*(1-Summary!$C$20)</f>
        <v>0</v>
      </c>
      <c r="AA41" s="4">
        <f>E41*Summary!$C$16*(1-Summary!$C$20)</f>
        <v>0</v>
      </c>
      <c r="AB41" s="4">
        <f>F41*Summary!$C$16*(1-Summary!$C$20)</f>
        <v>0</v>
      </c>
      <c r="AC41" s="4">
        <f>G41*Summary!$C$16*(1-Summary!$C$20)</f>
        <v>0</v>
      </c>
      <c r="AD41" s="4">
        <f>H41*Summary!$C$16*(1-Summary!$C$20)</f>
        <v>0</v>
      </c>
      <c r="AE41" s="4">
        <f>I41*Summary!$C$16*(1-Summary!$C$20)</f>
        <v>0</v>
      </c>
      <c r="AF41" s="4">
        <f>J41*Summary!$C$16*(1-Summary!$C$20)</f>
        <v>0</v>
      </c>
      <c r="AG41" s="4">
        <f>K41*Summary!$C$16*(1-Summary!$C$20)</f>
        <v>0</v>
      </c>
      <c r="AH41" s="4">
        <f>L41*Summary!$C$16*(1-Summary!$C$20)</f>
        <v>0</v>
      </c>
      <c r="AI41" s="4">
        <f>M41*Summary!$C$16*(1-Summary!$C$20)</f>
        <v>0</v>
      </c>
      <c r="AJ41" s="4">
        <f>N41*Summary!$C$16*(1-Summary!$C$20)</f>
        <v>0</v>
      </c>
      <c r="AN41" s="93">
        <v>4.1666666666666664E-2</v>
      </c>
      <c r="AO41" s="94">
        <f t="shared" ref="AO41:AZ45" si="63">IF(AO$32&lt;1,-AO$32/$AM$32,0)/AO$28</f>
        <v>0</v>
      </c>
      <c r="AP41" s="94">
        <f t="shared" si="63"/>
        <v>0</v>
      </c>
      <c r="AQ41" s="94">
        <f t="shared" si="63"/>
        <v>0</v>
      </c>
      <c r="AR41" s="94">
        <f t="shared" si="63"/>
        <v>0</v>
      </c>
      <c r="AS41" s="94">
        <f t="shared" si="63"/>
        <v>0</v>
      </c>
      <c r="AT41" s="94">
        <f t="shared" si="63"/>
        <v>0</v>
      </c>
      <c r="AU41" s="94">
        <f t="shared" si="63"/>
        <v>0</v>
      </c>
      <c r="AV41" s="94">
        <f t="shared" si="63"/>
        <v>0</v>
      </c>
      <c r="AW41" s="94">
        <f t="shared" si="63"/>
        <v>0</v>
      </c>
      <c r="AX41" s="94">
        <f t="shared" si="63"/>
        <v>0</v>
      </c>
      <c r="AY41" s="94">
        <f t="shared" si="63"/>
        <v>0</v>
      </c>
      <c r="AZ41" s="94">
        <f t="shared" si="63"/>
        <v>0</v>
      </c>
    </row>
    <row r="42" spans="2:52">
      <c r="B42" s="76">
        <v>2</v>
      </c>
      <c r="C42" s="4">
        <v>0</v>
      </c>
      <c r="D42" s="4">
        <v>0</v>
      </c>
      <c r="E42" s="4">
        <v>0</v>
      </c>
      <c r="F42" s="4">
        <v>0</v>
      </c>
      <c r="G42" s="4">
        <v>0</v>
      </c>
      <c r="H42" s="4">
        <v>0</v>
      </c>
      <c r="I42" s="4">
        <v>0</v>
      </c>
      <c r="J42" s="4">
        <v>0</v>
      </c>
      <c r="K42" s="4">
        <v>0</v>
      </c>
      <c r="L42" s="4">
        <v>0</v>
      </c>
      <c r="M42" s="4">
        <v>0</v>
      </c>
      <c r="N42" s="4">
        <v>0</v>
      </c>
      <c r="X42" s="76">
        <v>2</v>
      </c>
      <c r="Y42" s="4">
        <f>C42*Summary!$C$16*(1-Summary!$C$20)</f>
        <v>0</v>
      </c>
      <c r="Z42" s="4">
        <f>D42*Summary!$C$16*(1-Summary!$C$20)</f>
        <v>0</v>
      </c>
      <c r="AA42" s="4">
        <f>E42*Summary!$C$16*(1-Summary!$C$20)</f>
        <v>0</v>
      </c>
      <c r="AB42" s="4">
        <f>F42*Summary!$C$16*(1-Summary!$C$20)</f>
        <v>0</v>
      </c>
      <c r="AC42" s="4">
        <f>G42*Summary!$C$16*(1-Summary!$C$20)</f>
        <v>0</v>
      </c>
      <c r="AD42" s="4">
        <f>H42*Summary!$C$16*(1-Summary!$C$20)</f>
        <v>0</v>
      </c>
      <c r="AE42" s="4">
        <f>I42*Summary!$C$16*(1-Summary!$C$20)</f>
        <v>0</v>
      </c>
      <c r="AF42" s="4">
        <f>J42*Summary!$C$16*(1-Summary!$C$20)</f>
        <v>0</v>
      </c>
      <c r="AG42" s="4">
        <f>K42*Summary!$C$16*(1-Summary!$C$20)</f>
        <v>0</v>
      </c>
      <c r="AH42" s="4">
        <f>L42*Summary!$C$16*(1-Summary!$C$20)</f>
        <v>0</v>
      </c>
      <c r="AI42" s="4">
        <f>M42*Summary!$C$16*(1-Summary!$C$20)</f>
        <v>0</v>
      </c>
      <c r="AJ42" s="4">
        <f>N42*Summary!$C$16*(1-Summary!$C$20)</f>
        <v>0</v>
      </c>
      <c r="AN42" s="93">
        <v>8.3333333333333329E-2</v>
      </c>
      <c r="AO42" s="94">
        <f t="shared" si="63"/>
        <v>0</v>
      </c>
      <c r="AP42" s="94">
        <f t="shared" si="63"/>
        <v>0</v>
      </c>
      <c r="AQ42" s="94">
        <f t="shared" si="63"/>
        <v>0</v>
      </c>
      <c r="AR42" s="94">
        <f t="shared" si="63"/>
        <v>0</v>
      </c>
      <c r="AS42" s="94">
        <f t="shared" si="63"/>
        <v>0</v>
      </c>
      <c r="AT42" s="94">
        <f t="shared" si="63"/>
        <v>0</v>
      </c>
      <c r="AU42" s="94">
        <f t="shared" si="63"/>
        <v>0</v>
      </c>
      <c r="AV42" s="94">
        <f t="shared" si="63"/>
        <v>0</v>
      </c>
      <c r="AW42" s="94">
        <f t="shared" si="63"/>
        <v>0</v>
      </c>
      <c r="AX42" s="94">
        <f t="shared" si="63"/>
        <v>0</v>
      </c>
      <c r="AY42" s="94">
        <f t="shared" si="63"/>
        <v>0</v>
      </c>
      <c r="AZ42" s="94">
        <f t="shared" si="63"/>
        <v>0</v>
      </c>
    </row>
    <row r="43" spans="2:52">
      <c r="B43" s="76">
        <v>3</v>
      </c>
      <c r="C43" s="4">
        <v>0</v>
      </c>
      <c r="D43" s="4">
        <v>0</v>
      </c>
      <c r="E43" s="4">
        <v>0</v>
      </c>
      <c r="F43" s="4">
        <v>0</v>
      </c>
      <c r="G43" s="4">
        <v>0</v>
      </c>
      <c r="H43" s="4">
        <v>0</v>
      </c>
      <c r="I43" s="4">
        <v>0</v>
      </c>
      <c r="J43" s="4">
        <v>0</v>
      </c>
      <c r="K43" s="4">
        <v>0</v>
      </c>
      <c r="L43" s="4">
        <v>0</v>
      </c>
      <c r="M43" s="4">
        <v>0</v>
      </c>
      <c r="N43" s="4">
        <v>0</v>
      </c>
      <c r="X43" s="76">
        <v>3</v>
      </c>
      <c r="Y43" s="4">
        <f>C43*Summary!$C$16*(1-Summary!$C$20)</f>
        <v>0</v>
      </c>
      <c r="Z43" s="4">
        <f>D43*Summary!$C$16*(1-Summary!$C$20)</f>
        <v>0</v>
      </c>
      <c r="AA43" s="4">
        <f>E43*Summary!$C$16*(1-Summary!$C$20)</f>
        <v>0</v>
      </c>
      <c r="AB43" s="4">
        <f>F43*Summary!$C$16*(1-Summary!$C$20)</f>
        <v>0</v>
      </c>
      <c r="AC43" s="4">
        <f>G43*Summary!$C$16*(1-Summary!$C$20)</f>
        <v>0</v>
      </c>
      <c r="AD43" s="4">
        <f>H43*Summary!$C$16*(1-Summary!$C$20)</f>
        <v>0</v>
      </c>
      <c r="AE43" s="4">
        <f>I43*Summary!$C$16*(1-Summary!$C$20)</f>
        <v>0</v>
      </c>
      <c r="AF43" s="4">
        <f>J43*Summary!$C$16*(1-Summary!$C$20)</f>
        <v>0</v>
      </c>
      <c r="AG43" s="4">
        <f>K43*Summary!$C$16*(1-Summary!$C$20)</f>
        <v>0</v>
      </c>
      <c r="AH43" s="4">
        <f>L43*Summary!$C$16*(1-Summary!$C$20)</f>
        <v>0</v>
      </c>
      <c r="AI43" s="4">
        <f>M43*Summary!$C$16*(1-Summary!$C$20)</f>
        <v>0</v>
      </c>
      <c r="AJ43" s="4">
        <f>N43*Summary!$C$16*(1-Summary!$C$20)</f>
        <v>0</v>
      </c>
      <c r="AN43" s="93">
        <v>0.125</v>
      </c>
      <c r="AO43" s="94">
        <f t="shared" si="63"/>
        <v>0</v>
      </c>
      <c r="AP43" s="94">
        <f t="shared" si="63"/>
        <v>0</v>
      </c>
      <c r="AQ43" s="94">
        <f t="shared" si="63"/>
        <v>0</v>
      </c>
      <c r="AR43" s="94">
        <f t="shared" si="63"/>
        <v>0</v>
      </c>
      <c r="AS43" s="94">
        <f t="shared" si="63"/>
        <v>0</v>
      </c>
      <c r="AT43" s="94">
        <f t="shared" si="63"/>
        <v>0</v>
      </c>
      <c r="AU43" s="94">
        <f t="shared" si="63"/>
        <v>0</v>
      </c>
      <c r="AV43" s="94">
        <f t="shared" si="63"/>
        <v>0</v>
      </c>
      <c r="AW43" s="94">
        <f t="shared" si="63"/>
        <v>0</v>
      </c>
      <c r="AX43" s="94">
        <f t="shared" si="63"/>
        <v>0</v>
      </c>
      <c r="AY43" s="94">
        <f t="shared" si="63"/>
        <v>0</v>
      </c>
      <c r="AZ43" s="94">
        <f t="shared" si="63"/>
        <v>0</v>
      </c>
    </row>
    <row r="44" spans="2:52">
      <c r="B44" s="76">
        <v>4</v>
      </c>
      <c r="C44" s="4">
        <v>0</v>
      </c>
      <c r="D44" s="4">
        <v>0</v>
      </c>
      <c r="E44" s="4">
        <v>0</v>
      </c>
      <c r="F44" s="4">
        <v>0</v>
      </c>
      <c r="G44" s="4">
        <v>0</v>
      </c>
      <c r="H44" s="4">
        <v>0</v>
      </c>
      <c r="I44" s="4">
        <v>0</v>
      </c>
      <c r="J44" s="4">
        <v>0</v>
      </c>
      <c r="K44" s="4">
        <v>0</v>
      </c>
      <c r="L44" s="4">
        <v>0</v>
      </c>
      <c r="M44" s="4">
        <v>0</v>
      </c>
      <c r="N44" s="4">
        <v>0</v>
      </c>
      <c r="X44" s="76">
        <v>4</v>
      </c>
      <c r="Y44" s="4">
        <f>C44*Summary!$C$16*(1-Summary!$C$20)</f>
        <v>0</v>
      </c>
      <c r="Z44" s="4">
        <f>D44*Summary!$C$16*(1-Summary!$C$20)</f>
        <v>0</v>
      </c>
      <c r="AA44" s="4">
        <f>E44*Summary!$C$16*(1-Summary!$C$20)</f>
        <v>0</v>
      </c>
      <c r="AB44" s="4">
        <f>F44*Summary!$C$16*(1-Summary!$C$20)</f>
        <v>0</v>
      </c>
      <c r="AC44" s="4">
        <f>G44*Summary!$C$16*(1-Summary!$C$20)</f>
        <v>0</v>
      </c>
      <c r="AD44" s="4">
        <f>H44*Summary!$C$16*(1-Summary!$C$20)</f>
        <v>0</v>
      </c>
      <c r="AE44" s="4">
        <f>I44*Summary!$C$16*(1-Summary!$C$20)</f>
        <v>0</v>
      </c>
      <c r="AF44" s="4">
        <f>J44*Summary!$C$16*(1-Summary!$C$20)</f>
        <v>0</v>
      </c>
      <c r="AG44" s="4">
        <f>K44*Summary!$C$16*(1-Summary!$C$20)</f>
        <v>0</v>
      </c>
      <c r="AH44" s="4">
        <f>L44*Summary!$C$16*(1-Summary!$C$20)</f>
        <v>0</v>
      </c>
      <c r="AI44" s="4">
        <f>M44*Summary!$C$16*(1-Summary!$C$20)</f>
        <v>0</v>
      </c>
      <c r="AJ44" s="4">
        <f>N44*Summary!$C$16*(1-Summary!$C$20)</f>
        <v>0</v>
      </c>
      <c r="AN44" s="93">
        <v>0.16666666666666666</v>
      </c>
      <c r="AO44" s="94">
        <f t="shared" si="63"/>
        <v>0</v>
      </c>
      <c r="AP44" s="94">
        <f t="shared" si="63"/>
        <v>0</v>
      </c>
      <c r="AQ44" s="94">
        <f t="shared" si="63"/>
        <v>0</v>
      </c>
      <c r="AR44" s="94">
        <f t="shared" si="63"/>
        <v>0</v>
      </c>
      <c r="AS44" s="94">
        <f t="shared" si="63"/>
        <v>0</v>
      </c>
      <c r="AT44" s="94">
        <f t="shared" si="63"/>
        <v>0</v>
      </c>
      <c r="AU44" s="94">
        <f t="shared" si="63"/>
        <v>0</v>
      </c>
      <c r="AV44" s="94">
        <f t="shared" si="63"/>
        <v>0</v>
      </c>
      <c r="AW44" s="94">
        <f t="shared" si="63"/>
        <v>0</v>
      </c>
      <c r="AX44" s="94">
        <f t="shared" si="63"/>
        <v>0</v>
      </c>
      <c r="AY44" s="94">
        <f t="shared" si="63"/>
        <v>0</v>
      </c>
      <c r="AZ44" s="94">
        <f t="shared" si="63"/>
        <v>0</v>
      </c>
    </row>
    <row r="45" spans="2:52">
      <c r="B45" s="76">
        <v>5</v>
      </c>
      <c r="C45" s="4">
        <v>0</v>
      </c>
      <c r="D45" s="4">
        <v>0</v>
      </c>
      <c r="E45" s="4">
        <v>0</v>
      </c>
      <c r="F45" s="4">
        <v>0</v>
      </c>
      <c r="G45" s="4">
        <v>0</v>
      </c>
      <c r="H45" s="4">
        <v>0</v>
      </c>
      <c r="I45" s="4">
        <v>0</v>
      </c>
      <c r="J45" s="4">
        <v>0</v>
      </c>
      <c r="K45" s="4">
        <v>0</v>
      </c>
      <c r="L45" s="4">
        <v>0</v>
      </c>
      <c r="M45" s="4">
        <v>0</v>
      </c>
      <c r="N45" s="4">
        <v>0</v>
      </c>
      <c r="X45" s="76">
        <v>5</v>
      </c>
      <c r="Y45" s="4">
        <f>C45*Summary!$C$16*(1-Summary!$C$20)</f>
        <v>0</v>
      </c>
      <c r="Z45" s="4">
        <f>D45*Summary!$C$16*(1-Summary!$C$20)</f>
        <v>0</v>
      </c>
      <c r="AA45" s="4">
        <f>E45*Summary!$C$16*(1-Summary!$C$20)</f>
        <v>0</v>
      </c>
      <c r="AB45" s="4">
        <f>F45*Summary!$C$16*(1-Summary!$C$20)</f>
        <v>0</v>
      </c>
      <c r="AC45" s="4">
        <f>G45*Summary!$C$16*(1-Summary!$C$20)</f>
        <v>0</v>
      </c>
      <c r="AD45" s="4">
        <f>H45*Summary!$C$16*(1-Summary!$C$20)</f>
        <v>0</v>
      </c>
      <c r="AE45" s="4">
        <f>I45*Summary!$C$16*(1-Summary!$C$20)</f>
        <v>0</v>
      </c>
      <c r="AF45" s="4">
        <f>J45*Summary!$C$16*(1-Summary!$C$20)</f>
        <v>0</v>
      </c>
      <c r="AG45" s="4">
        <f>K45*Summary!$C$16*(1-Summary!$C$20)</f>
        <v>0</v>
      </c>
      <c r="AH45" s="4">
        <f>L45*Summary!$C$16*(1-Summary!$C$20)</f>
        <v>0</v>
      </c>
      <c r="AI45" s="4">
        <f>M45*Summary!$C$16*(1-Summary!$C$20)</f>
        <v>0</v>
      </c>
      <c r="AJ45" s="4">
        <f>N45*Summary!$C$16*(1-Summary!$C$20)</f>
        <v>0</v>
      </c>
      <c r="AN45" s="93">
        <v>0.20833333333333334</v>
      </c>
      <c r="AO45" s="94">
        <f t="shared" si="63"/>
        <v>0</v>
      </c>
      <c r="AP45" s="94">
        <f t="shared" si="63"/>
        <v>0</v>
      </c>
      <c r="AQ45" s="94">
        <f t="shared" si="63"/>
        <v>0</v>
      </c>
      <c r="AR45" s="94">
        <f t="shared" si="63"/>
        <v>0</v>
      </c>
      <c r="AS45" s="94">
        <f t="shared" si="63"/>
        <v>0</v>
      </c>
      <c r="AT45" s="94">
        <f t="shared" si="63"/>
        <v>0</v>
      </c>
      <c r="AU45" s="94">
        <f t="shared" si="63"/>
        <v>0</v>
      </c>
      <c r="AV45" s="94">
        <f t="shared" si="63"/>
        <v>0</v>
      </c>
      <c r="AW45" s="94">
        <f t="shared" si="63"/>
        <v>0</v>
      </c>
      <c r="AX45" s="94">
        <f t="shared" si="63"/>
        <v>0</v>
      </c>
      <c r="AY45" s="94">
        <f t="shared" si="63"/>
        <v>0</v>
      </c>
      <c r="AZ45" s="94">
        <f t="shared" si="63"/>
        <v>0</v>
      </c>
    </row>
    <row r="46" spans="2:52">
      <c r="B46" s="76">
        <v>6</v>
      </c>
      <c r="C46" s="4">
        <v>0</v>
      </c>
      <c r="D46" s="4">
        <v>0</v>
      </c>
      <c r="E46" s="4">
        <v>0</v>
      </c>
      <c r="F46" s="4">
        <v>32.809204676385384</v>
      </c>
      <c r="G46" s="4">
        <v>61.900105864777622</v>
      </c>
      <c r="H46" s="4">
        <v>49.144083912421742</v>
      </c>
      <c r="I46" s="4">
        <v>32.269954923572541</v>
      </c>
      <c r="J46" s="4">
        <v>22.014623954060699</v>
      </c>
      <c r="K46" s="4">
        <v>10.812152068634241</v>
      </c>
      <c r="L46" s="4">
        <v>7.0849942662036858</v>
      </c>
      <c r="M46" s="4">
        <v>0</v>
      </c>
      <c r="N46" s="4">
        <v>0</v>
      </c>
      <c r="X46" s="76">
        <v>6</v>
      </c>
      <c r="Y46" s="4">
        <f>C46*Summary!$C$16*(1-Summary!$C$20)</f>
        <v>0</v>
      </c>
      <c r="Z46" s="4">
        <f>D46*Summary!$C$16*(1-Summary!$C$20)</f>
        <v>0</v>
      </c>
      <c r="AA46" s="4">
        <f>E46*Summary!$C$16*(1-Summary!$C$20)</f>
        <v>0</v>
      </c>
      <c r="AB46" s="4">
        <f>F46*Summary!$C$16*(1-Summary!$C$20)</f>
        <v>88.584852626240547</v>
      </c>
      <c r="AC46" s="4">
        <f>G46*Summary!$C$16*(1-Summary!$C$20)</f>
        <v>167.13028583489958</v>
      </c>
      <c r="AD46" s="4">
        <f>H46*Summary!$C$16*(1-Summary!$C$20)</f>
        <v>132.6890265635387</v>
      </c>
      <c r="AE46" s="4">
        <f>I46*Summary!$C$16*(1-Summary!$C$20)</f>
        <v>87.128878293645869</v>
      </c>
      <c r="AF46" s="4">
        <f>J46*Summary!$C$16*(1-Summary!$C$20)</f>
        <v>59.43948467596389</v>
      </c>
      <c r="AG46" s="4">
        <f>K46*Summary!$C$16*(1-Summary!$C$20)</f>
        <v>29.192810585312451</v>
      </c>
      <c r="AH46" s="4">
        <f>L46*Summary!$C$16*(1-Summary!$C$20)</f>
        <v>19.129484518749951</v>
      </c>
      <c r="AI46" s="4">
        <f>M46*Summary!$C$16*(1-Summary!$C$20)</f>
        <v>0</v>
      </c>
      <c r="AJ46" s="4">
        <f>N46*Summary!$C$16*(1-Summary!$C$20)</f>
        <v>0</v>
      </c>
      <c r="AN46" s="95">
        <v>0.25</v>
      </c>
      <c r="AO46" s="96">
        <f>IF(AO$33&lt;1,-AO$33/$AM$33,0)/AO$28</f>
        <v>0</v>
      </c>
      <c r="AP46" s="96">
        <f t="shared" ref="AP46:AZ46" si="64">IF(AP$33&lt;1,-AP$33/$AM$33,0)/AP$28</f>
        <v>0</v>
      </c>
      <c r="AQ46" s="96">
        <f t="shared" si="64"/>
        <v>0</v>
      </c>
      <c r="AR46" s="96">
        <f t="shared" si="64"/>
        <v>0</v>
      </c>
      <c r="AS46" s="96">
        <f t="shared" si="64"/>
        <v>0</v>
      </c>
      <c r="AT46" s="96">
        <f t="shared" si="64"/>
        <v>0</v>
      </c>
      <c r="AU46" s="96">
        <f t="shared" si="64"/>
        <v>0</v>
      </c>
      <c r="AV46" s="96">
        <f t="shared" si="64"/>
        <v>0</v>
      </c>
      <c r="AW46" s="96">
        <f t="shared" si="64"/>
        <v>0</v>
      </c>
      <c r="AX46" s="96">
        <f t="shared" si="64"/>
        <v>0</v>
      </c>
      <c r="AY46" s="96">
        <f t="shared" si="64"/>
        <v>0</v>
      </c>
      <c r="AZ46" s="96">
        <f t="shared" si="64"/>
        <v>0</v>
      </c>
    </row>
    <row r="47" spans="2:52">
      <c r="B47" s="76">
        <v>7</v>
      </c>
      <c r="C47" s="4">
        <v>63.408734390967105</v>
      </c>
      <c r="D47" s="4">
        <v>89.813029633500292</v>
      </c>
      <c r="E47" s="4">
        <v>152.40529485483896</v>
      </c>
      <c r="F47" s="4">
        <v>203.13677442121377</v>
      </c>
      <c r="G47" s="4">
        <v>208.58592407064194</v>
      </c>
      <c r="H47" s="4">
        <v>150.90034181130315</v>
      </c>
      <c r="I47" s="4">
        <v>117.85757555723549</v>
      </c>
      <c r="J47" s="4">
        <v>116.40007862124271</v>
      </c>
      <c r="K47" s="4">
        <v>161.32686770199018</v>
      </c>
      <c r="L47" s="4">
        <v>185.75920386835901</v>
      </c>
      <c r="M47" s="4">
        <v>133.98563728420265</v>
      </c>
      <c r="N47" s="4">
        <v>86.959983197961137</v>
      </c>
      <c r="X47" s="76">
        <v>7</v>
      </c>
      <c r="Y47" s="4">
        <f>C47*Summary!$C$16*(1-Summary!$C$20)</f>
        <v>171.20358285561119</v>
      </c>
      <c r="Z47" s="4">
        <f>D47*Summary!$C$16*(1-Summary!$C$20)</f>
        <v>242.49518001045081</v>
      </c>
      <c r="AA47" s="4">
        <f>E47*Summary!$C$16*(1-Summary!$C$20)</f>
        <v>411.49429610806516</v>
      </c>
      <c r="AB47" s="4">
        <f>F47*Summary!$C$16*(1-Summary!$C$20)</f>
        <v>548.46929093727715</v>
      </c>
      <c r="AC47" s="4">
        <f>G47*Summary!$C$16*(1-Summary!$C$20)</f>
        <v>563.1819949907333</v>
      </c>
      <c r="AD47" s="4">
        <f>H47*Summary!$C$16*(1-Summary!$C$20)</f>
        <v>407.4309228905185</v>
      </c>
      <c r="AE47" s="4">
        <f>I47*Summary!$C$16*(1-Summary!$C$20)</f>
        <v>318.21545400453584</v>
      </c>
      <c r="AF47" s="4">
        <f>J47*Summary!$C$16*(1-Summary!$C$20)</f>
        <v>314.28021227735536</v>
      </c>
      <c r="AG47" s="4">
        <f>K47*Summary!$C$16*(1-Summary!$C$20)</f>
        <v>435.58254279537351</v>
      </c>
      <c r="AH47" s="4">
        <f>L47*Summary!$C$16*(1-Summary!$C$20)</f>
        <v>501.54985044456936</v>
      </c>
      <c r="AI47" s="4">
        <f>M47*Summary!$C$16*(1-Summary!$C$20)</f>
        <v>361.76122066734717</v>
      </c>
      <c r="AJ47" s="4">
        <f>N47*Summary!$C$16*(1-Summary!$C$20)</f>
        <v>234.79195463449506</v>
      </c>
      <c r="AN47" s="95">
        <v>0.29166666666666669</v>
      </c>
      <c r="AO47" s="96">
        <f t="shared" ref="AO47:AZ48" si="65">IF(AO$33&lt;1,-AO$33/$AM$33,0)/AO$28</f>
        <v>0</v>
      </c>
      <c r="AP47" s="96">
        <f t="shared" si="65"/>
        <v>0</v>
      </c>
      <c r="AQ47" s="96">
        <f t="shared" si="65"/>
        <v>0</v>
      </c>
      <c r="AR47" s="96">
        <f t="shared" si="65"/>
        <v>0</v>
      </c>
      <c r="AS47" s="96">
        <f t="shared" si="65"/>
        <v>0</v>
      </c>
      <c r="AT47" s="96">
        <f t="shared" si="65"/>
        <v>0</v>
      </c>
      <c r="AU47" s="96">
        <f t="shared" si="65"/>
        <v>0</v>
      </c>
      <c r="AV47" s="96">
        <f t="shared" si="65"/>
        <v>0</v>
      </c>
      <c r="AW47" s="96">
        <f t="shared" si="65"/>
        <v>0</v>
      </c>
      <c r="AX47" s="96">
        <f t="shared" si="65"/>
        <v>0</v>
      </c>
      <c r="AY47" s="96">
        <f t="shared" si="65"/>
        <v>0</v>
      </c>
      <c r="AZ47" s="96">
        <f t="shared" si="65"/>
        <v>0</v>
      </c>
    </row>
    <row r="48" spans="2:52">
      <c r="B48" s="76">
        <v>8</v>
      </c>
      <c r="C48" s="4">
        <v>282.40941805817471</v>
      </c>
      <c r="D48" s="4">
        <v>302.54664088619671</v>
      </c>
      <c r="E48" s="4">
        <v>360.45798165579828</v>
      </c>
      <c r="F48" s="4">
        <v>398.12248101520964</v>
      </c>
      <c r="G48" s="4">
        <v>372.59666501123064</v>
      </c>
      <c r="H48" s="4">
        <v>267.55249423990784</v>
      </c>
      <c r="I48" s="4">
        <v>224.86908860810033</v>
      </c>
      <c r="J48" s="4">
        <v>225.18440008098003</v>
      </c>
      <c r="K48" s="4">
        <v>306.40879625147608</v>
      </c>
      <c r="L48" s="4">
        <v>381.99572543640221</v>
      </c>
      <c r="M48" s="4">
        <v>341.23433052248157</v>
      </c>
      <c r="N48" s="4">
        <v>318.95891445044037</v>
      </c>
      <c r="X48" s="76">
        <v>8</v>
      </c>
      <c r="Y48" s="4">
        <f>C48*Summary!$C$16*(1-Summary!$C$20)</f>
        <v>762.50542875707174</v>
      </c>
      <c r="Z48" s="4">
        <f>D48*Summary!$C$16*(1-Summary!$C$20)</f>
        <v>816.87593039273122</v>
      </c>
      <c r="AA48" s="4">
        <f>E48*Summary!$C$16*(1-Summary!$C$20)</f>
        <v>973.2365504706554</v>
      </c>
      <c r="AB48" s="4">
        <f>F48*Summary!$C$16*(1-Summary!$C$20)</f>
        <v>1074.9306987410662</v>
      </c>
      <c r="AC48" s="4">
        <f>G48*Summary!$C$16*(1-Summary!$C$20)</f>
        <v>1006.0109955303227</v>
      </c>
      <c r="AD48" s="4">
        <f>H48*Summary!$C$16*(1-Summary!$C$20)</f>
        <v>722.39173444775111</v>
      </c>
      <c r="AE48" s="4">
        <f>I48*Summary!$C$16*(1-Summary!$C$20)</f>
        <v>607.14653924187087</v>
      </c>
      <c r="AF48" s="4">
        <f>J48*Summary!$C$16*(1-Summary!$C$20)</f>
        <v>607.99788021864606</v>
      </c>
      <c r="AG48" s="4">
        <f>K48*Summary!$C$16*(1-Summary!$C$20)</f>
        <v>827.3037498789854</v>
      </c>
      <c r="AH48" s="4">
        <f>L48*Summary!$C$16*(1-Summary!$C$20)</f>
        <v>1031.388458678286</v>
      </c>
      <c r="AI48" s="4">
        <f>M48*Summary!$C$16*(1-Summary!$C$20)</f>
        <v>921.33269241070036</v>
      </c>
      <c r="AJ48" s="4">
        <f>N48*Summary!$C$16*(1-Summary!$C$20)</f>
        <v>861.18906901618902</v>
      </c>
      <c r="AN48" s="95">
        <v>0.33333333333333331</v>
      </c>
      <c r="AO48" s="96">
        <f t="shared" si="65"/>
        <v>0</v>
      </c>
      <c r="AP48" s="96">
        <f t="shared" si="65"/>
        <v>0</v>
      </c>
      <c r="AQ48" s="96">
        <f t="shared" si="65"/>
        <v>0</v>
      </c>
      <c r="AR48" s="96">
        <f t="shared" si="65"/>
        <v>0</v>
      </c>
      <c r="AS48" s="96">
        <f t="shared" si="65"/>
        <v>0</v>
      </c>
      <c r="AT48" s="96">
        <f t="shared" si="65"/>
        <v>0</v>
      </c>
      <c r="AU48" s="96">
        <f t="shared" si="65"/>
        <v>0</v>
      </c>
      <c r="AV48" s="96">
        <f t="shared" si="65"/>
        <v>0</v>
      </c>
      <c r="AW48" s="96">
        <f t="shared" si="65"/>
        <v>0</v>
      </c>
      <c r="AX48" s="96">
        <f t="shared" si="65"/>
        <v>0</v>
      </c>
      <c r="AY48" s="96">
        <f t="shared" si="65"/>
        <v>0</v>
      </c>
      <c r="AZ48" s="96">
        <f t="shared" si="65"/>
        <v>0</v>
      </c>
    </row>
    <row r="49" spans="2:55">
      <c r="B49" s="76">
        <v>9</v>
      </c>
      <c r="C49" s="4">
        <v>472.38355290405599</v>
      </c>
      <c r="D49" s="4">
        <v>496.00470738688318</v>
      </c>
      <c r="E49" s="4">
        <v>540.14770683789288</v>
      </c>
      <c r="F49" s="4">
        <v>559.01284313612371</v>
      </c>
      <c r="G49" s="4">
        <v>517.44100612385307</v>
      </c>
      <c r="H49" s="4">
        <v>372.25553290735292</v>
      </c>
      <c r="I49" s="4">
        <v>318.21271109340034</v>
      </c>
      <c r="J49" s="4">
        <v>299.89535323877033</v>
      </c>
      <c r="K49" s="4">
        <v>416.51766885913338</v>
      </c>
      <c r="L49" s="4">
        <v>529.6312046934172</v>
      </c>
      <c r="M49" s="4">
        <v>492.01563565352768</v>
      </c>
      <c r="N49" s="4">
        <v>494.96996011275627</v>
      </c>
      <c r="X49" s="76">
        <v>9</v>
      </c>
      <c r="Y49" s="4">
        <f>C49*Summary!$C$16*(1-Summary!$C$20)</f>
        <v>1275.4355928409514</v>
      </c>
      <c r="Z49" s="4">
        <f>D49*Summary!$C$16*(1-Summary!$C$20)</f>
        <v>1339.2127099445847</v>
      </c>
      <c r="AA49" s="4">
        <f>E49*Summary!$C$16*(1-Summary!$C$20)</f>
        <v>1458.3988084623109</v>
      </c>
      <c r="AB49" s="4">
        <f>F49*Summary!$C$16*(1-Summary!$C$20)</f>
        <v>1509.3346764675341</v>
      </c>
      <c r="AC49" s="4">
        <f>G49*Summary!$C$16*(1-Summary!$C$20)</f>
        <v>1397.0907165344033</v>
      </c>
      <c r="AD49" s="4">
        <f>H49*Summary!$C$16*(1-Summary!$C$20)</f>
        <v>1005.0899388498528</v>
      </c>
      <c r="AE49" s="4">
        <f>I49*Summary!$C$16*(1-Summary!$C$20)</f>
        <v>859.17431995218089</v>
      </c>
      <c r="AF49" s="4">
        <f>J49*Summary!$C$16*(1-Summary!$C$20)</f>
        <v>809.71745374467991</v>
      </c>
      <c r="AG49" s="4">
        <f>K49*Summary!$C$16*(1-Summary!$C$20)</f>
        <v>1124.59770591966</v>
      </c>
      <c r="AH49" s="4">
        <f>L49*Summary!$C$16*(1-Summary!$C$20)</f>
        <v>1430.0042526722266</v>
      </c>
      <c r="AI49" s="4">
        <f>M49*Summary!$C$16*(1-Summary!$C$20)</f>
        <v>1328.4422162645249</v>
      </c>
      <c r="AJ49" s="4">
        <f>N49*Summary!$C$16*(1-Summary!$C$20)</f>
        <v>1336.4188923044419</v>
      </c>
      <c r="AN49" s="93">
        <v>0.375</v>
      </c>
      <c r="AO49" s="94">
        <f>IF(AO$34&lt;1,-AO$34/$AM$34,0)/AO$28</f>
        <v>440.53180113090241</v>
      </c>
      <c r="AP49" s="94">
        <f t="shared" ref="AP49:AZ49" si="66">IF(AP$34&lt;1,-AP$34/$AM$34,0)/AP$28</f>
        <v>540.06768801776468</v>
      </c>
      <c r="AQ49" s="94">
        <f t="shared" si="66"/>
        <v>585.98759084296091</v>
      </c>
      <c r="AR49" s="94">
        <f t="shared" si="66"/>
        <v>560.82541676228971</v>
      </c>
      <c r="AS49" s="94">
        <f t="shared" si="66"/>
        <v>410.49543423011494</v>
      </c>
      <c r="AT49" s="94">
        <f t="shared" si="66"/>
        <v>69.414985931803031</v>
      </c>
      <c r="AU49" s="94">
        <f t="shared" si="66"/>
        <v>0</v>
      </c>
      <c r="AV49" s="94">
        <f t="shared" si="66"/>
        <v>0</v>
      </c>
      <c r="AW49" s="94">
        <f t="shared" si="66"/>
        <v>185.71477357645188</v>
      </c>
      <c r="AX49" s="94">
        <f t="shared" si="66"/>
        <v>390.49702259135711</v>
      </c>
      <c r="AY49" s="94">
        <f t="shared" si="66"/>
        <v>310.83962717642083</v>
      </c>
      <c r="AZ49" s="94">
        <f t="shared" si="66"/>
        <v>384.49529805740241</v>
      </c>
    </row>
    <row r="50" spans="2:55">
      <c r="B50" s="76">
        <v>10</v>
      </c>
      <c r="C50" s="4">
        <v>600.22595523353436</v>
      </c>
      <c r="D50" s="4">
        <v>633.10642142234633</v>
      </c>
      <c r="E50" s="4">
        <v>663.67625801803251</v>
      </c>
      <c r="F50" s="4">
        <v>660.68896930210133</v>
      </c>
      <c r="G50" s="4">
        <v>616.01208015975078</v>
      </c>
      <c r="H50" s="4">
        <v>442.31139411847818</v>
      </c>
      <c r="I50" s="4">
        <v>377.70406967187529</v>
      </c>
      <c r="J50" s="4">
        <v>363.40119928871769</v>
      </c>
      <c r="K50" s="4">
        <v>489.89851562906847</v>
      </c>
      <c r="L50" s="4">
        <v>611.58341584700133</v>
      </c>
      <c r="M50" s="4">
        <v>594.3291347197403</v>
      </c>
      <c r="N50" s="4">
        <v>612.68551260890422</v>
      </c>
      <c r="X50" s="76">
        <v>10</v>
      </c>
      <c r="Y50" s="4">
        <f>C50*Summary!$C$16*(1-Summary!$C$20)</f>
        <v>1620.6100791305428</v>
      </c>
      <c r="Z50" s="4">
        <f>D50*Summary!$C$16*(1-Summary!$C$20)</f>
        <v>1709.387337840335</v>
      </c>
      <c r="AA50" s="4">
        <f>E50*Summary!$C$16*(1-Summary!$C$20)</f>
        <v>1791.9258966486877</v>
      </c>
      <c r="AB50" s="4">
        <f>F50*Summary!$C$16*(1-Summary!$C$20)</f>
        <v>1783.8602171156738</v>
      </c>
      <c r="AC50" s="4">
        <f>G50*Summary!$C$16*(1-Summary!$C$20)</f>
        <v>1663.232616431327</v>
      </c>
      <c r="AD50" s="4">
        <f>H50*Summary!$C$16*(1-Summary!$C$20)</f>
        <v>1194.2407641198911</v>
      </c>
      <c r="AE50" s="4">
        <f>I50*Summary!$C$16*(1-Summary!$C$20)</f>
        <v>1019.8009881140633</v>
      </c>
      <c r="AF50" s="4">
        <f>J50*Summary!$C$16*(1-Summary!$C$20)</f>
        <v>981.18323807953789</v>
      </c>
      <c r="AG50" s="4">
        <f>K50*Summary!$C$16*(1-Summary!$C$20)</f>
        <v>1322.7259921984848</v>
      </c>
      <c r="AH50" s="4">
        <f>L50*Summary!$C$16*(1-Summary!$C$20)</f>
        <v>1651.2752227869037</v>
      </c>
      <c r="AI50" s="4">
        <f>M50*Summary!$C$16*(1-Summary!$C$20)</f>
        <v>1604.6886637432988</v>
      </c>
      <c r="AJ50" s="4">
        <f>N50*Summary!$C$16*(1-Summary!$C$20)</f>
        <v>1654.2508840440414</v>
      </c>
      <c r="AN50" s="93">
        <v>0.41666666666666669</v>
      </c>
      <c r="AO50" s="94">
        <f t="shared" ref="AO50:AZ56" si="67">IF(AO$34&lt;1,-AO$34/$AM$34,0)/AO$28</f>
        <v>440.53180113090241</v>
      </c>
      <c r="AP50" s="94">
        <f t="shared" si="67"/>
        <v>540.06768801776468</v>
      </c>
      <c r="AQ50" s="94">
        <f t="shared" si="67"/>
        <v>585.98759084296091</v>
      </c>
      <c r="AR50" s="94">
        <f t="shared" si="67"/>
        <v>560.82541676228971</v>
      </c>
      <c r="AS50" s="94">
        <f t="shared" si="67"/>
        <v>410.49543423011494</v>
      </c>
      <c r="AT50" s="94">
        <f t="shared" si="67"/>
        <v>69.414985931803031</v>
      </c>
      <c r="AU50" s="94">
        <f t="shared" si="67"/>
        <v>0</v>
      </c>
      <c r="AV50" s="94">
        <f t="shared" si="67"/>
        <v>0</v>
      </c>
      <c r="AW50" s="94">
        <f t="shared" si="67"/>
        <v>185.71477357645188</v>
      </c>
      <c r="AX50" s="94">
        <f t="shared" si="67"/>
        <v>390.49702259135711</v>
      </c>
      <c r="AY50" s="94">
        <f t="shared" si="67"/>
        <v>310.83962717642083</v>
      </c>
      <c r="AZ50" s="94">
        <f t="shared" si="67"/>
        <v>384.49529805740241</v>
      </c>
    </row>
    <row r="51" spans="2:55">
      <c r="B51" s="76">
        <v>11</v>
      </c>
      <c r="C51" s="4">
        <v>651.50907688456971</v>
      </c>
      <c r="D51" s="4">
        <v>679.22079772843267</v>
      </c>
      <c r="E51" s="4">
        <v>679.56239918445124</v>
      </c>
      <c r="F51" s="4">
        <v>674.81367376915011</v>
      </c>
      <c r="G51" s="4">
        <v>621.41487525036359</v>
      </c>
      <c r="H51" s="4">
        <v>453.67534802374007</v>
      </c>
      <c r="I51" s="4">
        <v>378.81356489538246</v>
      </c>
      <c r="J51" s="4">
        <v>409.44182585056058</v>
      </c>
      <c r="K51" s="4">
        <v>515.25978436663218</v>
      </c>
      <c r="L51" s="4">
        <v>626.50529085102869</v>
      </c>
      <c r="M51" s="4">
        <v>604.82214446514763</v>
      </c>
      <c r="N51" s="4">
        <v>646.36495393300129</v>
      </c>
      <c r="X51" s="76">
        <v>11</v>
      </c>
      <c r="Y51" s="4">
        <f>C51*Summary!$C$16*(1-Summary!$C$20)</f>
        <v>1759.0745075883381</v>
      </c>
      <c r="Z51" s="4">
        <f>D51*Summary!$C$16*(1-Summary!$C$20)</f>
        <v>1833.8961538667681</v>
      </c>
      <c r="AA51" s="4">
        <f>E51*Summary!$C$16*(1-Summary!$C$20)</f>
        <v>1834.8184777980182</v>
      </c>
      <c r="AB51" s="4">
        <f>F51*Summary!$C$16*(1-Summary!$C$20)</f>
        <v>1821.9969191767052</v>
      </c>
      <c r="AC51" s="4">
        <f>G51*Summary!$C$16*(1-Summary!$C$20)</f>
        <v>1677.8201631759816</v>
      </c>
      <c r="AD51" s="4">
        <f>H51*Summary!$C$16*(1-Summary!$C$20)</f>
        <v>1224.9234396640982</v>
      </c>
      <c r="AE51" s="4">
        <f>I51*Summary!$C$16*(1-Summary!$C$20)</f>
        <v>1022.7966252175326</v>
      </c>
      <c r="AF51" s="4">
        <f>J51*Summary!$C$16*(1-Summary!$C$20)</f>
        <v>1105.4929297965134</v>
      </c>
      <c r="AG51" s="4">
        <f>K51*Summary!$C$16*(1-Summary!$C$20)</f>
        <v>1391.2014177899068</v>
      </c>
      <c r="AH51" s="4">
        <f>L51*Summary!$C$16*(1-Summary!$C$20)</f>
        <v>1691.5642852977774</v>
      </c>
      <c r="AI51" s="4">
        <f>M51*Summary!$C$16*(1-Summary!$C$20)</f>
        <v>1633.0197900558987</v>
      </c>
      <c r="AJ51" s="4">
        <f>N51*Summary!$C$16*(1-Summary!$C$20)</f>
        <v>1745.1853756191035</v>
      </c>
      <c r="AN51" s="93">
        <v>0.45833333333333331</v>
      </c>
      <c r="AO51" s="94">
        <f t="shared" si="67"/>
        <v>440.53180113090241</v>
      </c>
      <c r="AP51" s="94">
        <f t="shared" si="67"/>
        <v>540.06768801776468</v>
      </c>
      <c r="AQ51" s="94">
        <f t="shared" si="67"/>
        <v>585.98759084296091</v>
      </c>
      <c r="AR51" s="94">
        <f t="shared" si="67"/>
        <v>560.82541676228971</v>
      </c>
      <c r="AS51" s="94">
        <f t="shared" si="67"/>
        <v>410.49543423011494</v>
      </c>
      <c r="AT51" s="94">
        <f t="shared" si="67"/>
        <v>69.414985931803031</v>
      </c>
      <c r="AU51" s="94">
        <f t="shared" si="67"/>
        <v>0</v>
      </c>
      <c r="AV51" s="94">
        <f t="shared" si="67"/>
        <v>0</v>
      </c>
      <c r="AW51" s="94">
        <f t="shared" si="67"/>
        <v>185.71477357645188</v>
      </c>
      <c r="AX51" s="94">
        <f t="shared" si="67"/>
        <v>390.49702259135711</v>
      </c>
      <c r="AY51" s="94">
        <f t="shared" si="67"/>
        <v>310.83962717642083</v>
      </c>
      <c r="AZ51" s="94">
        <f t="shared" si="67"/>
        <v>384.49529805740241</v>
      </c>
    </row>
    <row r="52" spans="2:55">
      <c r="B52" s="76">
        <v>12</v>
      </c>
      <c r="C52" s="4">
        <v>656.82336445303076</v>
      </c>
      <c r="D52" s="4">
        <v>679.56239918445124</v>
      </c>
      <c r="E52" s="4">
        <v>679.56239918445124</v>
      </c>
      <c r="F52" s="4">
        <v>678.18317066510645</v>
      </c>
      <c r="G52" s="4">
        <v>620.53747250754566</v>
      </c>
      <c r="H52" s="4">
        <v>476.76823747282617</v>
      </c>
      <c r="I52" s="4">
        <v>393.14630314205249</v>
      </c>
      <c r="J52" s="4">
        <v>419.19135414208591</v>
      </c>
      <c r="K52" s="4">
        <v>535.44250447141064</v>
      </c>
      <c r="L52" s="4">
        <v>640.79911867000351</v>
      </c>
      <c r="M52" s="4">
        <v>610.05732329786474</v>
      </c>
      <c r="N52" s="4">
        <v>651.03968559835903</v>
      </c>
      <c r="X52" s="76">
        <v>12</v>
      </c>
      <c r="Y52" s="4">
        <f>C52*Summary!$C$16*(1-Summary!$C$20)</f>
        <v>1773.423084023183</v>
      </c>
      <c r="Z52" s="4">
        <f>D52*Summary!$C$16*(1-Summary!$C$20)</f>
        <v>1834.8184777980182</v>
      </c>
      <c r="AA52" s="4">
        <f>E52*Summary!$C$16*(1-Summary!$C$20)</f>
        <v>1834.8184777980182</v>
      </c>
      <c r="AB52" s="4">
        <f>F52*Summary!$C$16*(1-Summary!$C$20)</f>
        <v>1831.0945607957874</v>
      </c>
      <c r="AC52" s="4">
        <f>G52*Summary!$C$16*(1-Summary!$C$20)</f>
        <v>1675.4511757703733</v>
      </c>
      <c r="AD52" s="4">
        <f>H52*Summary!$C$16*(1-Summary!$C$20)</f>
        <v>1287.2742411766308</v>
      </c>
      <c r="AE52" s="4">
        <f>I52*Summary!$C$16*(1-Summary!$C$20)</f>
        <v>1061.4950184835416</v>
      </c>
      <c r="AF52" s="4">
        <f>J52*Summary!$C$16*(1-Summary!$C$20)</f>
        <v>1131.8166561836319</v>
      </c>
      <c r="AG52" s="4">
        <f>K52*Summary!$C$16*(1-Summary!$C$20)</f>
        <v>1445.6947620728088</v>
      </c>
      <c r="AH52" s="4">
        <f>L52*Summary!$C$16*(1-Summary!$C$20)</f>
        <v>1730.1576204090095</v>
      </c>
      <c r="AI52" s="4">
        <f>M52*Summary!$C$16*(1-Summary!$C$20)</f>
        <v>1647.1547729042347</v>
      </c>
      <c r="AJ52" s="4">
        <f>N52*Summary!$C$16*(1-Summary!$C$20)</f>
        <v>1757.8071511155695</v>
      </c>
      <c r="AN52" s="93">
        <v>0.5</v>
      </c>
      <c r="AO52" s="94">
        <f t="shared" si="67"/>
        <v>440.53180113090241</v>
      </c>
      <c r="AP52" s="94">
        <f t="shared" si="67"/>
        <v>540.06768801776468</v>
      </c>
      <c r="AQ52" s="94">
        <f t="shared" si="67"/>
        <v>585.98759084296091</v>
      </c>
      <c r="AR52" s="94">
        <f t="shared" si="67"/>
        <v>560.82541676228971</v>
      </c>
      <c r="AS52" s="94">
        <f t="shared" si="67"/>
        <v>410.49543423011494</v>
      </c>
      <c r="AT52" s="94">
        <f t="shared" si="67"/>
        <v>69.414985931803031</v>
      </c>
      <c r="AU52" s="94">
        <f t="shared" si="67"/>
        <v>0</v>
      </c>
      <c r="AV52" s="94">
        <f t="shared" si="67"/>
        <v>0</v>
      </c>
      <c r="AW52" s="94">
        <f t="shared" si="67"/>
        <v>185.71477357645188</v>
      </c>
      <c r="AX52" s="94">
        <f t="shared" si="67"/>
        <v>390.49702259135711</v>
      </c>
      <c r="AY52" s="94">
        <f t="shared" si="67"/>
        <v>310.83962717642083</v>
      </c>
      <c r="AZ52" s="94">
        <f t="shared" si="67"/>
        <v>384.49529805740241</v>
      </c>
    </row>
    <row r="53" spans="2:55">
      <c r="B53" s="76">
        <v>13</v>
      </c>
      <c r="C53" s="4">
        <v>653.45487228642821</v>
      </c>
      <c r="D53" s="4">
        <v>679.43285760210676</v>
      </c>
      <c r="E53" s="4">
        <v>678.70582174096319</v>
      </c>
      <c r="F53" s="4">
        <v>675.54986636826675</v>
      </c>
      <c r="G53" s="4">
        <v>600.1341595062255</v>
      </c>
      <c r="H53" s="4">
        <v>465.76895374002657</v>
      </c>
      <c r="I53" s="4">
        <v>349.66217388491566</v>
      </c>
      <c r="J53" s="4">
        <v>414.84544299246284</v>
      </c>
      <c r="K53" s="4">
        <v>530.39222324147158</v>
      </c>
      <c r="L53" s="4">
        <v>623.88459134062543</v>
      </c>
      <c r="M53" s="4">
        <v>601.49993378613442</v>
      </c>
      <c r="N53" s="4">
        <v>636.08821674791523</v>
      </c>
      <c r="X53" s="76">
        <v>13</v>
      </c>
      <c r="Y53" s="4">
        <f>C53*Summary!$C$16*(1-Summary!$C$20)</f>
        <v>1764.3281551733562</v>
      </c>
      <c r="Z53" s="4">
        <f>D53*Summary!$C$16*(1-Summary!$C$20)</f>
        <v>1834.4687155256884</v>
      </c>
      <c r="AA53" s="4">
        <f>E53*Summary!$C$16*(1-Summary!$C$20)</f>
        <v>1832.5057187006007</v>
      </c>
      <c r="AB53" s="4">
        <f>F53*Summary!$C$16*(1-Summary!$C$20)</f>
        <v>1823.9846391943202</v>
      </c>
      <c r="AC53" s="4">
        <f>G53*Summary!$C$16*(1-Summary!$C$20)</f>
        <v>1620.362230666809</v>
      </c>
      <c r="AD53" s="4">
        <f>H53*Summary!$C$16*(1-Summary!$C$20)</f>
        <v>1257.5761750980719</v>
      </c>
      <c r="AE53" s="4">
        <f>I53*Summary!$C$16*(1-Summary!$C$20)</f>
        <v>944.08786948927218</v>
      </c>
      <c r="AF53" s="4">
        <f>J53*Summary!$C$16*(1-Summary!$C$20)</f>
        <v>1120.0826960796498</v>
      </c>
      <c r="AG53" s="4">
        <f>K53*Summary!$C$16*(1-Summary!$C$20)</f>
        <v>1432.0590027519734</v>
      </c>
      <c r="AH53" s="4">
        <f>L53*Summary!$C$16*(1-Summary!$C$20)</f>
        <v>1684.4883966196887</v>
      </c>
      <c r="AI53" s="4">
        <f>M53*Summary!$C$16*(1-Summary!$C$20)</f>
        <v>1624.049821222563</v>
      </c>
      <c r="AJ53" s="4">
        <f>N53*Summary!$C$16*(1-Summary!$C$20)</f>
        <v>1717.438185219371</v>
      </c>
      <c r="AN53" s="93">
        <v>0.54166666666666663</v>
      </c>
      <c r="AO53" s="94">
        <f t="shared" si="67"/>
        <v>440.53180113090241</v>
      </c>
      <c r="AP53" s="94">
        <f t="shared" si="67"/>
        <v>540.06768801776468</v>
      </c>
      <c r="AQ53" s="94">
        <f t="shared" si="67"/>
        <v>585.98759084296091</v>
      </c>
      <c r="AR53" s="94">
        <f t="shared" si="67"/>
        <v>560.82541676228971</v>
      </c>
      <c r="AS53" s="94">
        <f t="shared" si="67"/>
        <v>410.49543423011494</v>
      </c>
      <c r="AT53" s="94">
        <f t="shared" si="67"/>
        <v>69.414985931803031</v>
      </c>
      <c r="AU53" s="94">
        <f t="shared" si="67"/>
        <v>0</v>
      </c>
      <c r="AV53" s="94">
        <f t="shared" si="67"/>
        <v>0</v>
      </c>
      <c r="AW53" s="94">
        <f t="shared" si="67"/>
        <v>185.71477357645188</v>
      </c>
      <c r="AX53" s="94">
        <f t="shared" si="67"/>
        <v>390.49702259135711</v>
      </c>
      <c r="AY53" s="94">
        <f t="shared" si="67"/>
        <v>310.83962717642083</v>
      </c>
      <c r="AZ53" s="94">
        <f t="shared" si="67"/>
        <v>384.49529805740241</v>
      </c>
    </row>
    <row r="54" spans="2:55">
      <c r="B54" s="76">
        <v>14</v>
      </c>
      <c r="C54" s="4">
        <v>586.63278913017018</v>
      </c>
      <c r="D54" s="4">
        <v>626.64511786081482</v>
      </c>
      <c r="E54" s="4">
        <v>643.13511441720004</v>
      </c>
      <c r="F54" s="4">
        <v>613.1830271831135</v>
      </c>
      <c r="G54" s="4">
        <v>525.7746880780453</v>
      </c>
      <c r="H54" s="4">
        <v>414.40960966666336</v>
      </c>
      <c r="I54" s="4">
        <v>322.35231477110983</v>
      </c>
      <c r="J54" s="4">
        <v>377.44512351573434</v>
      </c>
      <c r="K54" s="4">
        <v>476.91944010664463</v>
      </c>
      <c r="L54" s="4">
        <v>529.3991122127278</v>
      </c>
      <c r="M54" s="4">
        <v>501.53347335610505</v>
      </c>
      <c r="N54" s="4">
        <v>536.15582577687712</v>
      </c>
      <c r="X54" s="76">
        <v>14</v>
      </c>
      <c r="Y54" s="4">
        <f>C54*Summary!$C$16*(1-Summary!$C$20)</f>
        <v>1583.9085306514594</v>
      </c>
      <c r="Z54" s="4">
        <f>D54*Summary!$C$16*(1-Summary!$C$20)</f>
        <v>1691.9418182242</v>
      </c>
      <c r="AA54" s="4">
        <f>E54*Summary!$C$16*(1-Summary!$C$20)</f>
        <v>1736.4648089264404</v>
      </c>
      <c r="AB54" s="4">
        <f>F54*Summary!$C$16*(1-Summary!$C$20)</f>
        <v>1655.5941733944064</v>
      </c>
      <c r="AC54" s="4">
        <f>G54*Summary!$C$16*(1-Summary!$C$20)</f>
        <v>1419.5916578107224</v>
      </c>
      <c r="AD54" s="4">
        <f>H54*Summary!$C$16*(1-Summary!$C$20)</f>
        <v>1118.9059460999911</v>
      </c>
      <c r="AE54" s="4">
        <f>I54*Summary!$C$16*(1-Summary!$C$20)</f>
        <v>870.35124988199652</v>
      </c>
      <c r="AF54" s="4">
        <f>J54*Summary!$C$16*(1-Summary!$C$20)</f>
        <v>1019.1018334924827</v>
      </c>
      <c r="AG54" s="4">
        <f>K54*Summary!$C$16*(1-Summary!$C$20)</f>
        <v>1287.6824882879405</v>
      </c>
      <c r="AH54" s="4">
        <f>L54*Summary!$C$16*(1-Summary!$C$20)</f>
        <v>1429.3776029743651</v>
      </c>
      <c r="AI54" s="4">
        <f>M54*Summary!$C$16*(1-Summary!$C$20)</f>
        <v>1354.1403780614837</v>
      </c>
      <c r="AJ54" s="4">
        <f>N54*Summary!$C$16*(1-Summary!$C$20)</f>
        <v>1447.6207295975685</v>
      </c>
      <c r="AN54" s="93">
        <v>0.58333333333333337</v>
      </c>
      <c r="AO54" s="94">
        <f t="shared" si="67"/>
        <v>440.53180113090241</v>
      </c>
      <c r="AP54" s="94">
        <f t="shared" si="67"/>
        <v>540.06768801776468</v>
      </c>
      <c r="AQ54" s="94">
        <f t="shared" si="67"/>
        <v>585.98759084296091</v>
      </c>
      <c r="AR54" s="94">
        <f t="shared" si="67"/>
        <v>560.82541676228971</v>
      </c>
      <c r="AS54" s="94">
        <f t="shared" si="67"/>
        <v>410.49543423011494</v>
      </c>
      <c r="AT54" s="94">
        <f t="shared" si="67"/>
        <v>69.414985931803031</v>
      </c>
      <c r="AU54" s="94">
        <f t="shared" si="67"/>
        <v>0</v>
      </c>
      <c r="AV54" s="94">
        <f t="shared" si="67"/>
        <v>0</v>
      </c>
      <c r="AW54" s="94">
        <f t="shared" si="67"/>
        <v>185.71477357645188</v>
      </c>
      <c r="AX54" s="94">
        <f t="shared" si="67"/>
        <v>390.49702259135711</v>
      </c>
      <c r="AY54" s="94">
        <f t="shared" si="67"/>
        <v>310.83962717642083</v>
      </c>
      <c r="AZ54" s="94">
        <f t="shared" si="67"/>
        <v>384.49529805740241</v>
      </c>
      <c r="BB54" s="136">
        <f>SUM(AO64:AZ64)</f>
        <v>939983.68736273004</v>
      </c>
      <c r="BC54" s="137"/>
    </row>
    <row r="55" spans="2:55">
      <c r="B55" s="76">
        <v>15</v>
      </c>
      <c r="C55" s="4">
        <v>436.11218386468238</v>
      </c>
      <c r="D55" s="4">
        <v>482.51296675450328</v>
      </c>
      <c r="E55" s="4">
        <v>499.45123570802338</v>
      </c>
      <c r="F55" s="4">
        <v>470.30644850958112</v>
      </c>
      <c r="G55" s="4">
        <v>415.52390932326142</v>
      </c>
      <c r="H55" s="4">
        <v>326.54134199911471</v>
      </c>
      <c r="I55" s="4">
        <v>259.41083433300133</v>
      </c>
      <c r="J55" s="4">
        <v>302.23891185782873</v>
      </c>
      <c r="K55" s="4">
        <v>345.21118631270906</v>
      </c>
      <c r="L55" s="4">
        <v>374.75043938929093</v>
      </c>
      <c r="M55" s="4">
        <v>346.63543584099972</v>
      </c>
      <c r="N55" s="4">
        <v>378.55407070504867</v>
      </c>
      <c r="X55" s="76">
        <v>15</v>
      </c>
      <c r="Y55" s="4">
        <f>C55*Summary!$C$16*(1-Summary!$C$20)</f>
        <v>1177.5028964346425</v>
      </c>
      <c r="Z55" s="4">
        <f>D55*Summary!$C$16*(1-Summary!$C$20)</f>
        <v>1302.7850102371588</v>
      </c>
      <c r="AA55" s="4">
        <f>E55*Summary!$C$16*(1-Summary!$C$20)</f>
        <v>1348.5183364116631</v>
      </c>
      <c r="AB55" s="4">
        <f>F55*Summary!$C$16*(1-Summary!$C$20)</f>
        <v>1269.827410975869</v>
      </c>
      <c r="AC55" s="4">
        <f>G55*Summary!$C$16*(1-Summary!$C$20)</f>
        <v>1121.9145551728059</v>
      </c>
      <c r="AD55" s="4">
        <f>H55*Summary!$C$16*(1-Summary!$C$20)</f>
        <v>881.66162339760967</v>
      </c>
      <c r="AE55" s="4">
        <f>I55*Summary!$C$16*(1-Summary!$C$20)</f>
        <v>700.40925269910372</v>
      </c>
      <c r="AF55" s="4">
        <f>J55*Summary!$C$16*(1-Summary!$C$20)</f>
        <v>816.04506201613754</v>
      </c>
      <c r="AG55" s="4">
        <f>K55*Summary!$C$16*(1-Summary!$C$20)</f>
        <v>932.07020304431444</v>
      </c>
      <c r="AH55" s="4">
        <f>L55*Summary!$C$16*(1-Summary!$C$20)</f>
        <v>1011.8261863510855</v>
      </c>
      <c r="AI55" s="4">
        <f>M55*Summary!$C$16*(1-Summary!$C$20)</f>
        <v>935.91567677069929</v>
      </c>
      <c r="AJ55" s="4">
        <f>N55*Summary!$C$16*(1-Summary!$C$20)</f>
        <v>1022.0959909036314</v>
      </c>
      <c r="AN55" s="93">
        <v>0.625</v>
      </c>
      <c r="AO55" s="94">
        <f t="shared" si="67"/>
        <v>440.53180113090241</v>
      </c>
      <c r="AP55" s="94">
        <f t="shared" si="67"/>
        <v>540.06768801776468</v>
      </c>
      <c r="AQ55" s="94">
        <f t="shared" si="67"/>
        <v>585.98759084296091</v>
      </c>
      <c r="AR55" s="94">
        <f t="shared" si="67"/>
        <v>560.82541676228971</v>
      </c>
      <c r="AS55" s="94">
        <f t="shared" si="67"/>
        <v>410.49543423011494</v>
      </c>
      <c r="AT55" s="94">
        <f t="shared" si="67"/>
        <v>69.414985931803031</v>
      </c>
      <c r="AU55" s="94">
        <f t="shared" si="67"/>
        <v>0</v>
      </c>
      <c r="AV55" s="94">
        <f t="shared" si="67"/>
        <v>0</v>
      </c>
      <c r="AW55" s="94">
        <f t="shared" si="67"/>
        <v>185.71477357645188</v>
      </c>
      <c r="AX55" s="94">
        <f t="shared" si="67"/>
        <v>390.49702259135711</v>
      </c>
      <c r="AY55" s="94">
        <f t="shared" si="67"/>
        <v>310.83962717642083</v>
      </c>
      <c r="AZ55" s="94">
        <f t="shared" si="67"/>
        <v>384.49529805740241</v>
      </c>
      <c r="BB55" s="137"/>
      <c r="BC55" s="137"/>
    </row>
    <row r="56" spans="2:55">
      <c r="B56" s="76">
        <v>16</v>
      </c>
      <c r="C56" s="4">
        <v>211.1005789647208</v>
      </c>
      <c r="D56" s="4">
        <v>286.67825211309776</v>
      </c>
      <c r="E56" s="4">
        <v>314.98155629553622</v>
      </c>
      <c r="F56" s="4">
        <v>292.92990258445224</v>
      </c>
      <c r="G56" s="4">
        <v>262.40754010314691</v>
      </c>
      <c r="H56" s="4">
        <v>216.90657742528845</v>
      </c>
      <c r="I56" s="4">
        <v>165.26897264404633</v>
      </c>
      <c r="J56" s="4">
        <v>199.11553699526547</v>
      </c>
      <c r="K56" s="4">
        <v>203.58763575797269</v>
      </c>
      <c r="L56" s="4">
        <v>183.4380050443705</v>
      </c>
      <c r="M56" s="4">
        <v>133.07618458839406</v>
      </c>
      <c r="N56" s="4">
        <v>146.35006505758977</v>
      </c>
      <c r="X56" s="76">
        <v>16</v>
      </c>
      <c r="Y56" s="4">
        <f>C56*Summary!$C$16*(1-Summary!$C$20)</f>
        <v>569.97156320474608</v>
      </c>
      <c r="Z56" s="4">
        <f>D56*Summary!$C$16*(1-Summary!$C$20)</f>
        <v>774.031280705364</v>
      </c>
      <c r="AA56" s="4">
        <f>E56*Summary!$C$16*(1-Summary!$C$20)</f>
        <v>850.45020199794783</v>
      </c>
      <c r="AB56" s="4">
        <f>F56*Summary!$C$16*(1-Summary!$C$20)</f>
        <v>790.91073697802096</v>
      </c>
      <c r="AC56" s="4">
        <f>G56*Summary!$C$16*(1-Summary!$C$20)</f>
        <v>708.50035827849672</v>
      </c>
      <c r="AD56" s="4">
        <f>H56*Summary!$C$16*(1-Summary!$C$20)</f>
        <v>585.64775904827877</v>
      </c>
      <c r="AE56" s="4">
        <f>I56*Summary!$C$16*(1-Summary!$C$20)</f>
        <v>446.22622613892509</v>
      </c>
      <c r="AF56" s="4">
        <f>J56*Summary!$C$16*(1-Summary!$C$20)</f>
        <v>537.61194988721672</v>
      </c>
      <c r="AG56" s="4">
        <f>K56*Summary!$C$16*(1-Summary!$C$20)</f>
        <v>549.68661654652624</v>
      </c>
      <c r="AH56" s="4">
        <f>L56*Summary!$C$16*(1-Summary!$C$20)</f>
        <v>495.28261361980037</v>
      </c>
      <c r="AI56" s="4">
        <f>M56*Summary!$C$16*(1-Summary!$C$20)</f>
        <v>359.30569838866393</v>
      </c>
      <c r="AJ56" s="4">
        <f>N56*Summary!$C$16*(1-Summary!$C$20)</f>
        <v>395.14517565549244</v>
      </c>
      <c r="AN56" s="93">
        <v>0.66666666666666663</v>
      </c>
      <c r="AO56" s="94">
        <f t="shared" si="67"/>
        <v>440.53180113090241</v>
      </c>
      <c r="AP56" s="94">
        <f t="shared" si="67"/>
        <v>540.06768801776468</v>
      </c>
      <c r="AQ56" s="94">
        <f t="shared" si="67"/>
        <v>585.98759084296091</v>
      </c>
      <c r="AR56" s="94">
        <f t="shared" si="67"/>
        <v>560.82541676228971</v>
      </c>
      <c r="AS56" s="94">
        <f t="shared" si="67"/>
        <v>410.49543423011494</v>
      </c>
      <c r="AT56" s="94">
        <f t="shared" si="67"/>
        <v>69.414985931803031</v>
      </c>
      <c r="AU56" s="94">
        <f t="shared" si="67"/>
        <v>0</v>
      </c>
      <c r="AV56" s="94">
        <f t="shared" si="67"/>
        <v>0</v>
      </c>
      <c r="AW56" s="94">
        <f t="shared" si="67"/>
        <v>185.71477357645188</v>
      </c>
      <c r="AX56" s="94">
        <f t="shared" si="67"/>
        <v>390.49702259135711</v>
      </c>
      <c r="AY56" s="94">
        <f t="shared" si="67"/>
        <v>310.83962717642083</v>
      </c>
      <c r="AZ56" s="94">
        <f t="shared" si="67"/>
        <v>384.49529805740241</v>
      </c>
    </row>
    <row r="57" spans="2:55">
      <c r="B57" s="76">
        <v>17</v>
      </c>
      <c r="C57" s="4">
        <v>10.416770882053578</v>
      </c>
      <c r="D57" s="4">
        <v>80.880970674005439</v>
      </c>
      <c r="E57" s="4">
        <v>113.0758950191353</v>
      </c>
      <c r="F57" s="4">
        <v>111.35303810016421</v>
      </c>
      <c r="G57" s="4">
        <v>107.91275528107357</v>
      </c>
      <c r="H57" s="4">
        <v>95.816627694109599</v>
      </c>
      <c r="I57" s="4">
        <v>76.24638055601217</v>
      </c>
      <c r="J57" s="4">
        <v>87.772937119695158</v>
      </c>
      <c r="K57" s="4">
        <v>66.222619607925637</v>
      </c>
      <c r="L57" s="4">
        <v>6.1681686837201077</v>
      </c>
      <c r="M57" s="4">
        <v>0</v>
      </c>
      <c r="N57" s="4">
        <v>0</v>
      </c>
      <c r="X57" s="76">
        <v>17</v>
      </c>
      <c r="Y57" s="4">
        <f>C57*Summary!$C$16*(1-Summary!$C$20)</f>
        <v>28.125281381544664</v>
      </c>
      <c r="Z57" s="4">
        <f>D57*Summary!$C$16*(1-Summary!$C$20)</f>
        <v>218.3786208198147</v>
      </c>
      <c r="AA57" s="4">
        <f>E57*Summary!$C$16*(1-Summary!$C$20)</f>
        <v>305.30491655166531</v>
      </c>
      <c r="AB57" s="4">
        <f>F57*Summary!$C$16*(1-Summary!$C$20)</f>
        <v>300.65320287044341</v>
      </c>
      <c r="AC57" s="4">
        <f>G57*Summary!$C$16*(1-Summary!$C$20)</f>
        <v>291.36443925889864</v>
      </c>
      <c r="AD57" s="4">
        <f>H57*Summary!$C$16*(1-Summary!$C$20)</f>
        <v>258.70489477409598</v>
      </c>
      <c r="AE57" s="4">
        <f>I57*Summary!$C$16*(1-Summary!$C$20)</f>
        <v>205.86522750123285</v>
      </c>
      <c r="AF57" s="4">
        <f>J57*Summary!$C$16*(1-Summary!$C$20)</f>
        <v>236.98693022317696</v>
      </c>
      <c r="AG57" s="4">
        <f>K57*Summary!$C$16*(1-Summary!$C$20)</f>
        <v>178.80107294139921</v>
      </c>
      <c r="AH57" s="4">
        <f>L57*Summary!$C$16*(1-Summary!$C$20)</f>
        <v>16.654055446044293</v>
      </c>
      <c r="AI57" s="4">
        <f>M57*Summary!$C$16*(1-Summary!$C$20)</f>
        <v>0</v>
      </c>
      <c r="AJ57" s="4">
        <f>N57*Summary!$C$16*(1-Summary!$C$20)</f>
        <v>0</v>
      </c>
      <c r="AN57" s="95">
        <v>0.70833333333333337</v>
      </c>
      <c r="AO57" s="96">
        <f>IF(AO$35&lt;1,-AO$35/$AM$35,0)/AO$28</f>
        <v>0</v>
      </c>
      <c r="AP57" s="96">
        <f t="shared" ref="AP57:AZ57" si="68">IF(AP$35&lt;1,-AP$35/$AM$35,0)/AP$28</f>
        <v>0</v>
      </c>
      <c r="AQ57" s="96">
        <f t="shared" si="68"/>
        <v>0</v>
      </c>
      <c r="AR57" s="96">
        <f t="shared" si="68"/>
        <v>0</v>
      </c>
      <c r="AS57" s="96">
        <f t="shared" si="68"/>
        <v>0</v>
      </c>
      <c r="AT57" s="96">
        <f t="shared" si="68"/>
        <v>0</v>
      </c>
      <c r="AU57" s="96">
        <f t="shared" si="68"/>
        <v>0</v>
      </c>
      <c r="AV57" s="96">
        <f t="shared" si="68"/>
        <v>0</v>
      </c>
      <c r="AW57" s="96">
        <f t="shared" si="68"/>
        <v>0</v>
      </c>
      <c r="AX57" s="96">
        <f t="shared" si="68"/>
        <v>0</v>
      </c>
      <c r="AY57" s="96">
        <f t="shared" si="68"/>
        <v>0</v>
      </c>
      <c r="AZ57" s="96">
        <f t="shared" si="68"/>
        <v>0</v>
      </c>
    </row>
    <row r="58" spans="2:55">
      <c r="B58" s="76">
        <v>18</v>
      </c>
      <c r="C58" s="4">
        <v>0</v>
      </c>
      <c r="D58" s="4">
        <v>0</v>
      </c>
      <c r="E58" s="4">
        <v>0</v>
      </c>
      <c r="F58" s="4">
        <v>0</v>
      </c>
      <c r="G58" s="4">
        <v>0</v>
      </c>
      <c r="H58" s="4">
        <v>0</v>
      </c>
      <c r="I58" s="4">
        <v>0</v>
      </c>
      <c r="J58" s="4">
        <v>0</v>
      </c>
      <c r="K58" s="4">
        <v>0</v>
      </c>
      <c r="L58" s="4">
        <v>0</v>
      </c>
      <c r="M58" s="4">
        <v>0</v>
      </c>
      <c r="N58" s="4">
        <v>0</v>
      </c>
      <c r="X58" s="76">
        <v>18</v>
      </c>
      <c r="Y58" s="4">
        <f>C58*Summary!$C$16*(1-Summary!$C$20)</f>
        <v>0</v>
      </c>
      <c r="Z58" s="4">
        <f>D58*Summary!$C$16*(1-Summary!$C$20)</f>
        <v>0</v>
      </c>
      <c r="AA58" s="4">
        <f>E58*Summary!$C$16*(1-Summary!$C$20)</f>
        <v>0</v>
      </c>
      <c r="AB58" s="4">
        <f>F58*Summary!$C$16*(1-Summary!$C$20)</f>
        <v>0</v>
      </c>
      <c r="AC58" s="4">
        <f>G58*Summary!$C$16*(1-Summary!$C$20)</f>
        <v>0</v>
      </c>
      <c r="AD58" s="4">
        <f>H58*Summary!$C$16*(1-Summary!$C$20)</f>
        <v>0</v>
      </c>
      <c r="AE58" s="4">
        <f>I58*Summary!$C$16*(1-Summary!$C$20)</f>
        <v>0</v>
      </c>
      <c r="AF58" s="4">
        <f>J58*Summary!$C$16*(1-Summary!$C$20)</f>
        <v>0</v>
      </c>
      <c r="AG58" s="4">
        <f>K58*Summary!$C$16*(1-Summary!$C$20)</f>
        <v>0</v>
      </c>
      <c r="AH58" s="4">
        <f>L58*Summary!$C$16*(1-Summary!$C$20)</f>
        <v>0</v>
      </c>
      <c r="AI58" s="4">
        <f>M58*Summary!$C$16*(1-Summary!$C$20)</f>
        <v>0</v>
      </c>
      <c r="AJ58" s="4">
        <f>N58*Summary!$C$16*(1-Summary!$C$20)</f>
        <v>0</v>
      </c>
      <c r="AN58" s="95">
        <v>0.75</v>
      </c>
      <c r="AO58" s="96">
        <f t="shared" ref="AO58:AZ63" si="69">IF(AO$35&lt;1,-AO$35/$AM$35,0)/AO$28</f>
        <v>0</v>
      </c>
      <c r="AP58" s="96">
        <f t="shared" si="69"/>
        <v>0</v>
      </c>
      <c r="AQ58" s="96">
        <f t="shared" si="69"/>
        <v>0</v>
      </c>
      <c r="AR58" s="96">
        <f t="shared" si="69"/>
        <v>0</v>
      </c>
      <c r="AS58" s="96">
        <f t="shared" si="69"/>
        <v>0</v>
      </c>
      <c r="AT58" s="96">
        <f t="shared" si="69"/>
        <v>0</v>
      </c>
      <c r="AU58" s="96">
        <f t="shared" si="69"/>
        <v>0</v>
      </c>
      <c r="AV58" s="96">
        <f t="shared" si="69"/>
        <v>0</v>
      </c>
      <c r="AW58" s="96">
        <f t="shared" si="69"/>
        <v>0</v>
      </c>
      <c r="AX58" s="96">
        <f t="shared" si="69"/>
        <v>0</v>
      </c>
      <c r="AY58" s="96">
        <f t="shared" si="69"/>
        <v>0</v>
      </c>
      <c r="AZ58" s="96">
        <f t="shared" si="69"/>
        <v>0</v>
      </c>
    </row>
    <row r="59" spans="2:55">
      <c r="B59" s="76">
        <v>19</v>
      </c>
      <c r="C59" s="4">
        <v>0</v>
      </c>
      <c r="D59" s="4">
        <v>0</v>
      </c>
      <c r="E59" s="4">
        <v>0</v>
      </c>
      <c r="F59" s="4">
        <v>0</v>
      </c>
      <c r="G59" s="4">
        <v>0</v>
      </c>
      <c r="H59" s="4">
        <v>0</v>
      </c>
      <c r="I59" s="4">
        <v>0</v>
      </c>
      <c r="J59" s="4">
        <v>0</v>
      </c>
      <c r="K59" s="4">
        <v>0</v>
      </c>
      <c r="L59" s="4">
        <v>0</v>
      </c>
      <c r="M59" s="4">
        <v>0</v>
      </c>
      <c r="N59" s="4">
        <v>0</v>
      </c>
      <c r="X59" s="76">
        <v>19</v>
      </c>
      <c r="Y59" s="4">
        <f>C59*Summary!$C$16*(1-Summary!$C$20)</f>
        <v>0</v>
      </c>
      <c r="Z59" s="4">
        <f>D59*Summary!$C$16*(1-Summary!$C$20)</f>
        <v>0</v>
      </c>
      <c r="AA59" s="4">
        <f>E59*Summary!$C$16*(1-Summary!$C$20)</f>
        <v>0</v>
      </c>
      <c r="AB59" s="4">
        <f>F59*Summary!$C$16*(1-Summary!$C$20)</f>
        <v>0</v>
      </c>
      <c r="AC59" s="4">
        <f>G59*Summary!$C$16*(1-Summary!$C$20)</f>
        <v>0</v>
      </c>
      <c r="AD59" s="4">
        <f>H59*Summary!$C$16*(1-Summary!$C$20)</f>
        <v>0</v>
      </c>
      <c r="AE59" s="4">
        <f>I59*Summary!$C$16*(1-Summary!$C$20)</f>
        <v>0</v>
      </c>
      <c r="AF59" s="4">
        <f>J59*Summary!$C$16*(1-Summary!$C$20)</f>
        <v>0</v>
      </c>
      <c r="AG59" s="4">
        <f>K59*Summary!$C$16*(1-Summary!$C$20)</f>
        <v>0</v>
      </c>
      <c r="AH59" s="4">
        <f>L59*Summary!$C$16*(1-Summary!$C$20)</f>
        <v>0</v>
      </c>
      <c r="AI59" s="4">
        <f>M59*Summary!$C$16*(1-Summary!$C$20)</f>
        <v>0</v>
      </c>
      <c r="AJ59" s="4">
        <f>N59*Summary!$C$16*(1-Summary!$C$20)</f>
        <v>0</v>
      </c>
      <c r="AN59" s="95">
        <v>0.79166666666666663</v>
      </c>
      <c r="AO59" s="96">
        <f t="shared" si="69"/>
        <v>0</v>
      </c>
      <c r="AP59" s="96">
        <f t="shared" si="69"/>
        <v>0</v>
      </c>
      <c r="AQ59" s="96">
        <f t="shared" si="69"/>
        <v>0</v>
      </c>
      <c r="AR59" s="96">
        <f t="shared" si="69"/>
        <v>0</v>
      </c>
      <c r="AS59" s="96">
        <f t="shared" si="69"/>
        <v>0</v>
      </c>
      <c r="AT59" s="96">
        <f t="shared" si="69"/>
        <v>0</v>
      </c>
      <c r="AU59" s="96">
        <f t="shared" si="69"/>
        <v>0</v>
      </c>
      <c r="AV59" s="96">
        <f t="shared" si="69"/>
        <v>0</v>
      </c>
      <c r="AW59" s="96">
        <f t="shared" si="69"/>
        <v>0</v>
      </c>
      <c r="AX59" s="96">
        <f t="shared" si="69"/>
        <v>0</v>
      </c>
      <c r="AY59" s="96">
        <f t="shared" si="69"/>
        <v>0</v>
      </c>
      <c r="AZ59" s="96">
        <f t="shared" si="69"/>
        <v>0</v>
      </c>
    </row>
    <row r="60" spans="2:55">
      <c r="B60" s="76">
        <v>20</v>
      </c>
      <c r="C60" s="4">
        <v>0</v>
      </c>
      <c r="D60" s="4">
        <v>0</v>
      </c>
      <c r="E60" s="4">
        <v>0</v>
      </c>
      <c r="F60" s="4">
        <v>0</v>
      </c>
      <c r="G60" s="4">
        <v>0</v>
      </c>
      <c r="H60" s="4">
        <v>0</v>
      </c>
      <c r="I60" s="4">
        <v>0</v>
      </c>
      <c r="J60" s="4">
        <v>0</v>
      </c>
      <c r="K60" s="4">
        <v>0</v>
      </c>
      <c r="L60" s="4">
        <v>0</v>
      </c>
      <c r="M60" s="4">
        <v>0</v>
      </c>
      <c r="N60" s="4">
        <v>0</v>
      </c>
      <c r="X60" s="76">
        <v>20</v>
      </c>
      <c r="Y60" s="4">
        <f>C60*Summary!$C$16*(1-Summary!$C$20)</f>
        <v>0</v>
      </c>
      <c r="Z60" s="4">
        <f>D60*Summary!$C$16*(1-Summary!$C$20)</f>
        <v>0</v>
      </c>
      <c r="AA60" s="4">
        <f>E60*Summary!$C$16*(1-Summary!$C$20)</f>
        <v>0</v>
      </c>
      <c r="AB60" s="4">
        <f>F60*Summary!$C$16*(1-Summary!$C$20)</f>
        <v>0</v>
      </c>
      <c r="AC60" s="4">
        <f>G60*Summary!$C$16*(1-Summary!$C$20)</f>
        <v>0</v>
      </c>
      <c r="AD60" s="4">
        <f>H60*Summary!$C$16*(1-Summary!$C$20)</f>
        <v>0</v>
      </c>
      <c r="AE60" s="4">
        <f>I60*Summary!$C$16*(1-Summary!$C$20)</f>
        <v>0</v>
      </c>
      <c r="AF60" s="4">
        <f>J60*Summary!$C$16*(1-Summary!$C$20)</f>
        <v>0</v>
      </c>
      <c r="AG60" s="4">
        <f>K60*Summary!$C$16*(1-Summary!$C$20)</f>
        <v>0</v>
      </c>
      <c r="AH60" s="4">
        <f>L60*Summary!$C$16*(1-Summary!$C$20)</f>
        <v>0</v>
      </c>
      <c r="AI60" s="4">
        <f>M60*Summary!$C$16*(1-Summary!$C$20)</f>
        <v>0</v>
      </c>
      <c r="AJ60" s="4">
        <f>N60*Summary!$C$16*(1-Summary!$C$20)</f>
        <v>0</v>
      </c>
      <c r="AN60" s="95">
        <v>0.83333333333333337</v>
      </c>
      <c r="AO60" s="96">
        <f t="shared" si="69"/>
        <v>0</v>
      </c>
      <c r="AP60" s="96">
        <f t="shared" si="69"/>
        <v>0</v>
      </c>
      <c r="AQ60" s="96">
        <f t="shared" si="69"/>
        <v>0</v>
      </c>
      <c r="AR60" s="96">
        <f t="shared" si="69"/>
        <v>0</v>
      </c>
      <c r="AS60" s="96">
        <f t="shared" si="69"/>
        <v>0</v>
      </c>
      <c r="AT60" s="96">
        <f t="shared" si="69"/>
        <v>0</v>
      </c>
      <c r="AU60" s="96">
        <f t="shared" si="69"/>
        <v>0</v>
      </c>
      <c r="AV60" s="96">
        <f t="shared" si="69"/>
        <v>0</v>
      </c>
      <c r="AW60" s="96">
        <f t="shared" si="69"/>
        <v>0</v>
      </c>
      <c r="AX60" s="96">
        <f t="shared" si="69"/>
        <v>0</v>
      </c>
      <c r="AY60" s="96">
        <f t="shared" si="69"/>
        <v>0</v>
      </c>
      <c r="AZ60" s="96">
        <f t="shared" si="69"/>
        <v>0</v>
      </c>
    </row>
    <row r="61" spans="2:55" ht="15" customHeight="1">
      <c r="B61" s="76">
        <v>21</v>
      </c>
      <c r="C61" s="4">
        <v>0</v>
      </c>
      <c r="D61" s="4">
        <v>0</v>
      </c>
      <c r="E61" s="4">
        <v>0</v>
      </c>
      <c r="F61" s="4">
        <v>0</v>
      </c>
      <c r="G61" s="4">
        <v>0</v>
      </c>
      <c r="H61" s="4">
        <v>0</v>
      </c>
      <c r="I61" s="4">
        <v>0</v>
      </c>
      <c r="J61" s="4">
        <v>0</v>
      </c>
      <c r="K61" s="4">
        <v>0</v>
      </c>
      <c r="L61" s="4">
        <v>0</v>
      </c>
      <c r="M61" s="4">
        <v>0</v>
      </c>
      <c r="N61" s="4">
        <v>0</v>
      </c>
      <c r="P61" s="136">
        <f>SUM(Y66:AJ66)</f>
        <v>4339423.6944561675</v>
      </c>
      <c r="Q61" s="136"/>
      <c r="R61" s="136"/>
      <c r="S61" s="136"/>
      <c r="T61" s="136"/>
      <c r="X61" s="76">
        <v>21</v>
      </c>
      <c r="Y61" s="4">
        <f>C61*Summary!$C$16*(1-Summary!$C$20)</f>
        <v>0</v>
      </c>
      <c r="Z61" s="4">
        <f>D61*Summary!$C$16*(1-Summary!$C$20)</f>
        <v>0</v>
      </c>
      <c r="AA61" s="4">
        <f>E61*Summary!$C$16*(1-Summary!$C$20)</f>
        <v>0</v>
      </c>
      <c r="AB61" s="4">
        <f>F61*Summary!$C$16*(1-Summary!$C$20)</f>
        <v>0</v>
      </c>
      <c r="AC61" s="4">
        <f>G61*Summary!$C$16*(1-Summary!$C$20)</f>
        <v>0</v>
      </c>
      <c r="AD61" s="4">
        <f>H61*Summary!$C$16*(1-Summary!$C$20)</f>
        <v>0</v>
      </c>
      <c r="AE61" s="4">
        <f>I61*Summary!$C$16*(1-Summary!$C$20)</f>
        <v>0</v>
      </c>
      <c r="AF61" s="4">
        <f>J61*Summary!$C$16*(1-Summary!$C$20)</f>
        <v>0</v>
      </c>
      <c r="AG61" s="4">
        <f>K61*Summary!$C$16*(1-Summary!$C$20)</f>
        <v>0</v>
      </c>
      <c r="AH61" s="4">
        <f>L61*Summary!$C$16*(1-Summary!$C$20)</f>
        <v>0</v>
      </c>
      <c r="AI61" s="4">
        <f>M61*Summary!$C$16*(1-Summary!$C$20)</f>
        <v>0</v>
      </c>
      <c r="AJ61" s="4">
        <f>N61*Summary!$C$16*(1-Summary!$C$20)</f>
        <v>0</v>
      </c>
      <c r="AN61" s="95">
        <v>0.875</v>
      </c>
      <c r="AO61" s="96">
        <f t="shared" si="69"/>
        <v>0</v>
      </c>
      <c r="AP61" s="96">
        <f t="shared" si="69"/>
        <v>0</v>
      </c>
      <c r="AQ61" s="96">
        <f t="shared" si="69"/>
        <v>0</v>
      </c>
      <c r="AR61" s="96">
        <f t="shared" si="69"/>
        <v>0</v>
      </c>
      <c r="AS61" s="96">
        <f t="shared" si="69"/>
        <v>0</v>
      </c>
      <c r="AT61" s="96">
        <f t="shared" si="69"/>
        <v>0</v>
      </c>
      <c r="AU61" s="96">
        <f t="shared" si="69"/>
        <v>0</v>
      </c>
      <c r="AV61" s="96">
        <f t="shared" si="69"/>
        <v>0</v>
      </c>
      <c r="AW61" s="96">
        <f t="shared" si="69"/>
        <v>0</v>
      </c>
      <c r="AX61" s="96">
        <f t="shared" si="69"/>
        <v>0</v>
      </c>
      <c r="AY61" s="96">
        <f t="shared" si="69"/>
        <v>0</v>
      </c>
      <c r="AZ61" s="96">
        <f t="shared" si="69"/>
        <v>0</v>
      </c>
    </row>
    <row r="62" spans="2:55" ht="15" customHeight="1">
      <c r="B62" s="76">
        <v>22</v>
      </c>
      <c r="C62" s="4">
        <v>0</v>
      </c>
      <c r="D62" s="4">
        <v>0</v>
      </c>
      <c r="E62" s="4">
        <v>0</v>
      </c>
      <c r="F62" s="4">
        <v>0</v>
      </c>
      <c r="G62" s="4">
        <v>0</v>
      </c>
      <c r="H62" s="4">
        <v>0</v>
      </c>
      <c r="I62" s="4">
        <v>0</v>
      </c>
      <c r="J62" s="4">
        <v>0</v>
      </c>
      <c r="K62" s="4">
        <v>0</v>
      </c>
      <c r="L62" s="4">
        <v>0</v>
      </c>
      <c r="M62" s="4">
        <v>0</v>
      </c>
      <c r="N62" s="4">
        <v>0</v>
      </c>
      <c r="P62" s="136"/>
      <c r="Q62" s="136"/>
      <c r="R62" s="136"/>
      <c r="S62" s="136"/>
      <c r="T62" s="136"/>
      <c r="X62" s="76">
        <v>22</v>
      </c>
      <c r="Y62" s="4">
        <f>C62*Summary!$C$16*(1-Summary!$C$20)</f>
        <v>0</v>
      </c>
      <c r="Z62" s="4">
        <f>D62*Summary!$C$16*(1-Summary!$C$20)</f>
        <v>0</v>
      </c>
      <c r="AA62" s="4">
        <f>E62*Summary!$C$16*(1-Summary!$C$20)</f>
        <v>0</v>
      </c>
      <c r="AB62" s="4">
        <f>F62*Summary!$C$16*(1-Summary!$C$20)</f>
        <v>0</v>
      </c>
      <c r="AC62" s="4">
        <f>G62*Summary!$C$16*(1-Summary!$C$20)</f>
        <v>0</v>
      </c>
      <c r="AD62" s="4">
        <f>H62*Summary!$C$16*(1-Summary!$C$20)</f>
        <v>0</v>
      </c>
      <c r="AE62" s="4">
        <f>I62*Summary!$C$16*(1-Summary!$C$20)</f>
        <v>0</v>
      </c>
      <c r="AF62" s="4">
        <f>J62*Summary!$C$16*(1-Summary!$C$20)</f>
        <v>0</v>
      </c>
      <c r="AG62" s="4">
        <f>K62*Summary!$C$16*(1-Summary!$C$20)</f>
        <v>0</v>
      </c>
      <c r="AH62" s="4">
        <f>L62*Summary!$C$16*(1-Summary!$C$20)</f>
        <v>0</v>
      </c>
      <c r="AI62" s="4">
        <f>M62*Summary!$C$16*(1-Summary!$C$20)</f>
        <v>0</v>
      </c>
      <c r="AJ62" s="4">
        <f>N62*Summary!$C$16*(1-Summary!$C$20)</f>
        <v>0</v>
      </c>
      <c r="AN62" s="95">
        <v>0.91666666666666663</v>
      </c>
      <c r="AO62" s="96">
        <f t="shared" si="69"/>
        <v>0</v>
      </c>
      <c r="AP62" s="96">
        <f t="shared" si="69"/>
        <v>0</v>
      </c>
      <c r="AQ62" s="96">
        <f t="shared" si="69"/>
        <v>0</v>
      </c>
      <c r="AR62" s="96">
        <f t="shared" si="69"/>
        <v>0</v>
      </c>
      <c r="AS62" s="96">
        <f t="shared" si="69"/>
        <v>0</v>
      </c>
      <c r="AT62" s="96">
        <f t="shared" si="69"/>
        <v>0</v>
      </c>
      <c r="AU62" s="96">
        <f t="shared" si="69"/>
        <v>0</v>
      </c>
      <c r="AV62" s="96">
        <f t="shared" si="69"/>
        <v>0</v>
      </c>
      <c r="AW62" s="96">
        <f t="shared" si="69"/>
        <v>0</v>
      </c>
      <c r="AX62" s="96">
        <f t="shared" si="69"/>
        <v>0</v>
      </c>
      <c r="AY62" s="96">
        <f t="shared" si="69"/>
        <v>0</v>
      </c>
      <c r="AZ62" s="96">
        <f t="shared" si="69"/>
        <v>0</v>
      </c>
    </row>
    <row r="63" spans="2:55">
      <c r="B63" s="76">
        <v>23</v>
      </c>
      <c r="C63" s="4">
        <v>0</v>
      </c>
      <c r="D63" s="4">
        <v>0</v>
      </c>
      <c r="E63" s="4">
        <v>0</v>
      </c>
      <c r="F63" s="4">
        <v>0</v>
      </c>
      <c r="G63" s="4">
        <v>0</v>
      </c>
      <c r="H63" s="4">
        <v>0</v>
      </c>
      <c r="I63" s="4">
        <v>0</v>
      </c>
      <c r="J63" s="4">
        <v>0</v>
      </c>
      <c r="K63" s="4">
        <v>0</v>
      </c>
      <c r="L63" s="4">
        <v>0</v>
      </c>
      <c r="M63" s="4">
        <v>0</v>
      </c>
      <c r="N63" s="4">
        <v>0</v>
      </c>
      <c r="X63" s="76">
        <v>23</v>
      </c>
      <c r="Y63" s="4">
        <f>C63*Summary!$C$16*(1-Summary!$C$20)</f>
        <v>0</v>
      </c>
      <c r="Z63" s="4">
        <f>D63*Summary!$C$16*(1-Summary!$C$20)</f>
        <v>0</v>
      </c>
      <c r="AA63" s="4">
        <f>E63*Summary!$C$16*(1-Summary!$C$20)</f>
        <v>0</v>
      </c>
      <c r="AB63" s="4">
        <f>F63*Summary!$C$16*(1-Summary!$C$20)</f>
        <v>0</v>
      </c>
      <c r="AC63" s="4">
        <f>G63*Summary!$C$16*(1-Summary!$C$20)</f>
        <v>0</v>
      </c>
      <c r="AD63" s="4">
        <f>H63*Summary!$C$16*(1-Summary!$C$20)</f>
        <v>0</v>
      </c>
      <c r="AE63" s="4">
        <f>I63*Summary!$C$16*(1-Summary!$C$20)</f>
        <v>0</v>
      </c>
      <c r="AF63" s="4">
        <f>J63*Summary!$C$16*(1-Summary!$C$20)</f>
        <v>0</v>
      </c>
      <c r="AG63" s="4">
        <f>K63*Summary!$C$16*(1-Summary!$C$20)</f>
        <v>0</v>
      </c>
      <c r="AH63" s="4">
        <f>L63*Summary!$C$16*(1-Summary!$C$20)</f>
        <v>0</v>
      </c>
      <c r="AI63" s="4">
        <f>M63*Summary!$C$16*(1-Summary!$C$20)</f>
        <v>0</v>
      </c>
      <c r="AJ63" s="4">
        <f>N63*Summary!$C$16*(1-Summary!$C$20)</f>
        <v>0</v>
      </c>
      <c r="AN63" s="95">
        <v>0.95833333333333337</v>
      </c>
      <c r="AO63" s="96">
        <f t="shared" si="69"/>
        <v>0</v>
      </c>
      <c r="AP63" s="96">
        <f t="shared" si="69"/>
        <v>0</v>
      </c>
      <c r="AQ63" s="96">
        <f t="shared" si="69"/>
        <v>0</v>
      </c>
      <c r="AR63" s="96">
        <f t="shared" si="69"/>
        <v>0</v>
      </c>
      <c r="AS63" s="96">
        <f t="shared" si="69"/>
        <v>0</v>
      </c>
      <c r="AT63" s="96">
        <f t="shared" si="69"/>
        <v>0</v>
      </c>
      <c r="AU63" s="96">
        <f t="shared" si="69"/>
        <v>0</v>
      </c>
      <c r="AV63" s="96">
        <f t="shared" si="69"/>
        <v>0</v>
      </c>
      <c r="AW63" s="96">
        <f t="shared" si="69"/>
        <v>0</v>
      </c>
      <c r="AX63" s="96">
        <f t="shared" si="69"/>
        <v>0</v>
      </c>
      <c r="AY63" s="96">
        <f t="shared" si="69"/>
        <v>0</v>
      </c>
      <c r="AZ63" s="96">
        <f t="shared" si="69"/>
        <v>0</v>
      </c>
    </row>
    <row r="64" spans="2:55">
      <c r="B64" s="15" t="s">
        <v>119</v>
      </c>
      <c r="C64" s="2">
        <f>SUM(C40:C63)</f>
        <v>4624.4772970523882</v>
      </c>
      <c r="D64" s="2">
        <f t="shared" ref="D64:N64" si="70">SUM(D40:D63)</f>
        <v>5036.4041612463388</v>
      </c>
      <c r="E64" s="2">
        <f t="shared" si="70"/>
        <v>5325.1616629163236</v>
      </c>
      <c r="F64" s="2">
        <f t="shared" si="70"/>
        <v>5370.0893997308685</v>
      </c>
      <c r="G64" s="2">
        <f t="shared" si="70"/>
        <v>4930.2411812799155</v>
      </c>
      <c r="H64" s="2">
        <f t="shared" si="70"/>
        <v>3732.050543011233</v>
      </c>
      <c r="I64" s="2">
        <f t="shared" si="70"/>
        <v>3015.8139440807045</v>
      </c>
      <c r="J64" s="2">
        <f t="shared" si="70"/>
        <v>3236.9467876574045</v>
      </c>
      <c r="K64" s="2">
        <f t="shared" si="70"/>
        <v>4057.9993943750687</v>
      </c>
      <c r="L64" s="2">
        <f t="shared" si="70"/>
        <v>4700.9992703031494</v>
      </c>
      <c r="M64" s="2">
        <f t="shared" si="70"/>
        <v>4359.1892335145985</v>
      </c>
      <c r="N64" s="2">
        <f t="shared" si="70"/>
        <v>4508.1271881888533</v>
      </c>
      <c r="O64" s="14"/>
      <c r="P64" s="14"/>
      <c r="Q64" s="14"/>
      <c r="R64" s="14"/>
      <c r="S64" s="14"/>
      <c r="T64" s="14"/>
      <c r="U64" s="14"/>
      <c r="V64" s="14"/>
      <c r="W64" s="14"/>
      <c r="X64" s="15" t="s">
        <v>119</v>
      </c>
      <c r="Y64" s="2">
        <f>SUM(Y40:Y63)</f>
        <v>12486.088702041445</v>
      </c>
      <c r="Z64" s="2">
        <f t="shared" ref="Z64:AJ64" si="71">SUM(Z40:Z63)</f>
        <v>13598.291235365115</v>
      </c>
      <c r="AA64" s="2">
        <f t="shared" si="71"/>
        <v>14377.936489874075</v>
      </c>
      <c r="AB64" s="2">
        <f t="shared" si="71"/>
        <v>14499.241379273346</v>
      </c>
      <c r="AC64" s="2">
        <f t="shared" si="71"/>
        <v>13311.651189455775</v>
      </c>
      <c r="AD64" s="2">
        <f t="shared" si="71"/>
        <v>10076.53646613033</v>
      </c>
      <c r="AE64" s="2">
        <f t="shared" si="71"/>
        <v>8142.6976490179013</v>
      </c>
      <c r="AF64" s="2">
        <f t="shared" si="71"/>
        <v>8739.7563266749912</v>
      </c>
      <c r="AG64" s="2">
        <f t="shared" si="71"/>
        <v>10956.598364812684</v>
      </c>
      <c r="AH64" s="2">
        <f t="shared" si="71"/>
        <v>12692.698029818506</v>
      </c>
      <c r="AI64" s="2">
        <f t="shared" si="71"/>
        <v>11769.810930489415</v>
      </c>
      <c r="AJ64" s="2">
        <f t="shared" si="71"/>
        <v>12171.943408109906</v>
      </c>
      <c r="AN64" s="92" t="s">
        <v>19</v>
      </c>
      <c r="AO64" s="97">
        <f>SUM(AO40:AO63)*AO65</f>
        <v>109251.88668046378</v>
      </c>
      <c r="AP64" s="97">
        <f t="shared" ref="AP64:AZ64" si="72">SUM(AP40:AP63)*AP65</f>
        <v>120975.16211597928</v>
      </c>
      <c r="AQ64" s="97">
        <f t="shared" si="72"/>
        <v>145324.92252905431</v>
      </c>
      <c r="AR64" s="97">
        <f t="shared" si="72"/>
        <v>134598.10002294957</v>
      </c>
      <c r="AS64" s="97">
        <f t="shared" si="72"/>
        <v>101802.86768906849</v>
      </c>
      <c r="AT64" s="97">
        <f t="shared" si="72"/>
        <v>16659.596623632726</v>
      </c>
      <c r="AU64" s="97">
        <f t="shared" si="72"/>
        <v>0</v>
      </c>
      <c r="AV64" s="97">
        <f t="shared" si="72"/>
        <v>0</v>
      </c>
      <c r="AW64" s="97">
        <f t="shared" si="72"/>
        <v>44571.545658348448</v>
      </c>
      <c r="AX64" s="97">
        <f t="shared" si="72"/>
        <v>96843.261602656567</v>
      </c>
      <c r="AY64" s="97">
        <f t="shared" si="72"/>
        <v>74601.510522341006</v>
      </c>
      <c r="AZ64" s="97">
        <f t="shared" si="72"/>
        <v>95354.833918235818</v>
      </c>
    </row>
    <row r="65" spans="2:52">
      <c r="B65" s="15" t="s">
        <v>120</v>
      </c>
      <c r="C65" s="15">
        <v>31</v>
      </c>
      <c r="D65" s="15">
        <v>28</v>
      </c>
      <c r="E65" s="15">
        <v>31</v>
      </c>
      <c r="F65" s="15">
        <v>30</v>
      </c>
      <c r="G65" s="15">
        <v>31</v>
      </c>
      <c r="H65" s="15">
        <v>30</v>
      </c>
      <c r="I65" s="15">
        <v>31</v>
      </c>
      <c r="J65" s="15">
        <v>31</v>
      </c>
      <c r="K65" s="15">
        <v>30</v>
      </c>
      <c r="L65" s="15">
        <v>31</v>
      </c>
      <c r="M65" s="15">
        <v>30</v>
      </c>
      <c r="N65" s="15">
        <v>31</v>
      </c>
      <c r="O65" s="14"/>
      <c r="X65" s="15" t="s">
        <v>120</v>
      </c>
      <c r="Y65" s="15">
        <v>31</v>
      </c>
      <c r="Z65" s="15">
        <v>28</v>
      </c>
      <c r="AA65" s="15">
        <v>31</v>
      </c>
      <c r="AB65" s="15">
        <v>30</v>
      </c>
      <c r="AC65" s="15">
        <v>31</v>
      </c>
      <c r="AD65" s="15">
        <v>30</v>
      </c>
      <c r="AE65" s="15">
        <v>31</v>
      </c>
      <c r="AF65" s="15">
        <v>31</v>
      </c>
      <c r="AG65" s="15">
        <v>30</v>
      </c>
      <c r="AH65" s="15">
        <v>31</v>
      </c>
      <c r="AI65" s="15">
        <v>30</v>
      </c>
      <c r="AJ65" s="15">
        <v>31</v>
      </c>
      <c r="AN65" s="92" t="s">
        <v>120</v>
      </c>
      <c r="AO65" s="92">
        <v>31</v>
      </c>
      <c r="AP65" s="92">
        <v>28</v>
      </c>
      <c r="AQ65" s="92">
        <v>31</v>
      </c>
      <c r="AR65" s="92">
        <v>30</v>
      </c>
      <c r="AS65" s="92">
        <v>31</v>
      </c>
      <c r="AT65" s="92">
        <v>30</v>
      </c>
      <c r="AU65" s="92">
        <v>31</v>
      </c>
      <c r="AV65" s="92">
        <v>31</v>
      </c>
      <c r="AW65" s="92">
        <v>30</v>
      </c>
      <c r="AX65" s="92">
        <v>31</v>
      </c>
      <c r="AY65" s="92">
        <v>30</v>
      </c>
      <c r="AZ65" s="92">
        <v>31</v>
      </c>
    </row>
    <row r="66" spans="2:52">
      <c r="B66" s="16" t="s">
        <v>121</v>
      </c>
      <c r="C66" s="19">
        <f>C64*C65</f>
        <v>143358.79620862403</v>
      </c>
      <c r="D66" s="19">
        <f t="shared" ref="D66:N66" si="73">D64*D65</f>
        <v>141019.31651489748</v>
      </c>
      <c r="E66" s="19">
        <f t="shared" si="73"/>
        <v>165080.01155040602</v>
      </c>
      <c r="F66" s="19">
        <f t="shared" si="73"/>
        <v>161102.68199192605</v>
      </c>
      <c r="G66" s="19">
        <f t="shared" si="73"/>
        <v>152837.47661967739</v>
      </c>
      <c r="H66" s="19">
        <f t="shared" si="73"/>
        <v>111961.51629033699</v>
      </c>
      <c r="I66" s="19">
        <f t="shared" si="73"/>
        <v>93490.232266501844</v>
      </c>
      <c r="J66" s="19">
        <f t="shared" si="73"/>
        <v>100345.35041737954</v>
      </c>
      <c r="K66" s="19">
        <f t="shared" si="73"/>
        <v>121739.98183125207</v>
      </c>
      <c r="L66" s="19">
        <f t="shared" si="73"/>
        <v>145730.97737939763</v>
      </c>
      <c r="M66" s="19">
        <f t="shared" si="73"/>
        <v>130775.67700543796</v>
      </c>
      <c r="N66" s="19">
        <f t="shared" si="73"/>
        <v>139751.94283385447</v>
      </c>
      <c r="X66" s="16" t="s">
        <v>121</v>
      </c>
      <c r="Y66" s="19">
        <f>Y64*Y65</f>
        <v>387068.74976328481</v>
      </c>
      <c r="Z66" s="19">
        <f t="shared" ref="Z66:AJ66" si="74">Z64*Z65</f>
        <v>380752.15459022322</v>
      </c>
      <c r="AA66" s="19">
        <f t="shared" si="74"/>
        <v>445716.03118609631</v>
      </c>
      <c r="AB66" s="19">
        <f t="shared" si="74"/>
        <v>434977.24137820036</v>
      </c>
      <c r="AC66" s="19">
        <f t="shared" si="74"/>
        <v>412661.18687312905</v>
      </c>
      <c r="AD66" s="19">
        <f t="shared" si="74"/>
        <v>302296.09398390993</v>
      </c>
      <c r="AE66" s="19">
        <f t="shared" si="74"/>
        <v>252423.62711955493</v>
      </c>
      <c r="AF66" s="19">
        <f t="shared" si="74"/>
        <v>270932.44612692471</v>
      </c>
      <c r="AG66" s="19">
        <f t="shared" si="74"/>
        <v>328697.95094438054</v>
      </c>
      <c r="AH66" s="19">
        <f t="shared" si="74"/>
        <v>393473.63892437372</v>
      </c>
      <c r="AI66" s="19">
        <f t="shared" si="74"/>
        <v>353094.32791468245</v>
      </c>
      <c r="AJ66" s="19">
        <f t="shared" si="74"/>
        <v>377330.24565140711</v>
      </c>
      <c r="AN66" s="98" t="s">
        <v>128</v>
      </c>
      <c r="AO66" s="99">
        <f>SUM(AO40:AO63)</f>
        <v>3524.2544090472188</v>
      </c>
      <c r="AP66" s="99">
        <f t="shared" ref="AP66:AZ66" si="75">SUM(AP40:AP63)</f>
        <v>4320.5415041421174</v>
      </c>
      <c r="AQ66" s="99">
        <f t="shared" si="75"/>
        <v>4687.9007267436873</v>
      </c>
      <c r="AR66" s="99">
        <f t="shared" si="75"/>
        <v>4486.6033340983186</v>
      </c>
      <c r="AS66" s="99">
        <f t="shared" si="75"/>
        <v>3283.9634738409191</v>
      </c>
      <c r="AT66" s="99">
        <f t="shared" si="75"/>
        <v>555.31988745442425</v>
      </c>
      <c r="AU66" s="99">
        <f t="shared" si="75"/>
        <v>0</v>
      </c>
      <c r="AV66" s="99">
        <f t="shared" si="75"/>
        <v>0</v>
      </c>
      <c r="AW66" s="99">
        <f t="shared" si="75"/>
        <v>1485.718188611615</v>
      </c>
      <c r="AX66" s="99">
        <f t="shared" si="75"/>
        <v>3123.9761807308569</v>
      </c>
      <c r="AY66" s="99">
        <f t="shared" si="75"/>
        <v>2486.7170174113667</v>
      </c>
      <c r="AZ66" s="99">
        <f t="shared" si="75"/>
        <v>3075.9623844592197</v>
      </c>
    </row>
    <row r="67" spans="2:52">
      <c r="B67" s="15" t="s">
        <v>122</v>
      </c>
      <c r="C67" s="19">
        <f>SUM(C66:N66)</f>
        <v>1607193.9609096916</v>
      </c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X67" s="15" t="s">
        <v>122</v>
      </c>
      <c r="Y67" s="19">
        <f>SUM(Y66:AJ66)</f>
        <v>4339423.6944561675</v>
      </c>
      <c r="Z67" s="7"/>
      <c r="AA67" s="7"/>
      <c r="AB67" s="7"/>
      <c r="AC67" s="7"/>
      <c r="AD67" s="7"/>
      <c r="AE67" s="7"/>
      <c r="AF67" s="7"/>
      <c r="AG67" s="7"/>
      <c r="AH67" s="7"/>
      <c r="AI67" s="7"/>
      <c r="AJ67" s="7"/>
    </row>
    <row r="69" spans="2:52">
      <c r="B69" s="32" t="s">
        <v>56</v>
      </c>
      <c r="C69" s="17">
        <f>SUM(C40:C45)</f>
        <v>0</v>
      </c>
      <c r="D69" s="17">
        <f t="shared" ref="D69:N69" si="76">SUM(D40:D45)</f>
        <v>0</v>
      </c>
      <c r="E69" s="17">
        <f t="shared" si="76"/>
        <v>0</v>
      </c>
      <c r="F69" s="17">
        <f t="shared" si="76"/>
        <v>0</v>
      </c>
      <c r="G69" s="17">
        <f t="shared" si="76"/>
        <v>0</v>
      </c>
      <c r="H69" s="17">
        <f t="shared" si="76"/>
        <v>0</v>
      </c>
      <c r="I69" s="17">
        <f t="shared" si="76"/>
        <v>0</v>
      </c>
      <c r="J69" s="17">
        <f t="shared" si="76"/>
        <v>0</v>
      </c>
      <c r="K69" s="17">
        <f t="shared" si="76"/>
        <v>0</v>
      </c>
      <c r="L69" s="17">
        <f t="shared" si="76"/>
        <v>0</v>
      </c>
      <c r="M69" s="17">
        <f t="shared" si="76"/>
        <v>0</v>
      </c>
      <c r="N69" s="17">
        <f t="shared" si="76"/>
        <v>0</v>
      </c>
      <c r="X69" s="32" t="s">
        <v>56</v>
      </c>
      <c r="Y69" s="7">
        <f>SUM(Y40:Y45)*Y65</f>
        <v>0</v>
      </c>
      <c r="Z69" s="7">
        <f t="shared" ref="Z69:AJ69" si="77">SUM(Z40:Z45)*Z65</f>
        <v>0</v>
      </c>
      <c r="AA69" s="7">
        <f t="shared" si="77"/>
        <v>0</v>
      </c>
      <c r="AB69" s="7">
        <f t="shared" si="77"/>
        <v>0</v>
      </c>
      <c r="AC69" s="7">
        <f t="shared" si="77"/>
        <v>0</v>
      </c>
      <c r="AD69" s="7">
        <f t="shared" si="77"/>
        <v>0</v>
      </c>
      <c r="AE69" s="7">
        <f t="shared" si="77"/>
        <v>0</v>
      </c>
      <c r="AF69" s="7">
        <f t="shared" si="77"/>
        <v>0</v>
      </c>
      <c r="AG69" s="7">
        <f t="shared" si="77"/>
        <v>0</v>
      </c>
      <c r="AH69" s="7">
        <f t="shared" si="77"/>
        <v>0</v>
      </c>
      <c r="AI69" s="7">
        <f t="shared" si="77"/>
        <v>0</v>
      </c>
      <c r="AJ69" s="7">
        <f t="shared" si="77"/>
        <v>0</v>
      </c>
      <c r="AN69" s="32" t="s">
        <v>56</v>
      </c>
      <c r="AO69" s="7">
        <f>SUM(AO40:AO45)*AO65</f>
        <v>0</v>
      </c>
      <c r="AP69" s="7">
        <f t="shared" ref="AP69:AZ69" si="78">SUM(AP40:AP45)*AP65</f>
        <v>0</v>
      </c>
      <c r="AQ69" s="7">
        <f t="shared" si="78"/>
        <v>0</v>
      </c>
      <c r="AR69" s="7">
        <f t="shared" si="78"/>
        <v>0</v>
      </c>
      <c r="AS69" s="7">
        <f t="shared" si="78"/>
        <v>0</v>
      </c>
      <c r="AT69" s="7">
        <f t="shared" si="78"/>
        <v>0</v>
      </c>
      <c r="AU69" s="7">
        <f t="shared" si="78"/>
        <v>0</v>
      </c>
      <c r="AV69" s="7">
        <f t="shared" si="78"/>
        <v>0</v>
      </c>
      <c r="AW69" s="7">
        <f t="shared" si="78"/>
        <v>0</v>
      </c>
      <c r="AX69" s="7">
        <f t="shared" si="78"/>
        <v>0</v>
      </c>
      <c r="AY69" s="7">
        <f t="shared" si="78"/>
        <v>0</v>
      </c>
      <c r="AZ69" s="7">
        <f t="shared" si="78"/>
        <v>0</v>
      </c>
    </row>
    <row r="70" spans="2:52">
      <c r="B70" s="32" t="s">
        <v>58</v>
      </c>
      <c r="C70" s="17">
        <f>SUM(C46:C48)</f>
        <v>345.81815244914179</v>
      </c>
      <c r="D70" s="17">
        <f t="shared" ref="D70:N70" si="79">SUM(D46:D48)</f>
        <v>392.35967051969703</v>
      </c>
      <c r="E70" s="17">
        <f t="shared" si="79"/>
        <v>512.86327651063721</v>
      </c>
      <c r="F70" s="17">
        <f t="shared" si="79"/>
        <v>634.06846011280879</v>
      </c>
      <c r="G70" s="17">
        <f t="shared" si="79"/>
        <v>643.08269494665024</v>
      </c>
      <c r="H70" s="17">
        <f t="shared" si="79"/>
        <v>467.59691996363273</v>
      </c>
      <c r="I70" s="17">
        <f t="shared" si="79"/>
        <v>374.99661908890835</v>
      </c>
      <c r="J70" s="17">
        <f t="shared" si="79"/>
        <v>363.59910265628343</v>
      </c>
      <c r="K70" s="17">
        <f t="shared" si="79"/>
        <v>478.54781602210051</v>
      </c>
      <c r="L70" s="17">
        <f t="shared" si="79"/>
        <v>574.83992357096486</v>
      </c>
      <c r="M70" s="17">
        <f t="shared" si="79"/>
        <v>475.21996780668422</v>
      </c>
      <c r="N70" s="17">
        <f t="shared" si="79"/>
        <v>405.91889764840153</v>
      </c>
      <c r="X70" s="32" t="s">
        <v>58</v>
      </c>
      <c r="Y70" s="7">
        <f>SUM(Y46:Y48)*Y65</f>
        <v>28944.979359993173</v>
      </c>
      <c r="Z70" s="7">
        <f t="shared" ref="Z70:AJ70" si="80">SUM(Z46:Z48)*Z65</f>
        <v>29662.391091289097</v>
      </c>
      <c r="AA70" s="7">
        <f t="shared" si="80"/>
        <v>42926.656243940335</v>
      </c>
      <c r="AB70" s="7">
        <f t="shared" si="80"/>
        <v>51359.545269137518</v>
      </c>
      <c r="AC70" s="7">
        <f t="shared" si="80"/>
        <v>53826.021567034622</v>
      </c>
      <c r="AD70" s="7">
        <f t="shared" si="80"/>
        <v>37875.350517054248</v>
      </c>
      <c r="AE70" s="7">
        <f t="shared" si="80"/>
        <v>31387.21701774163</v>
      </c>
      <c r="AF70" s="7">
        <f t="shared" si="80"/>
        <v>30433.244892330924</v>
      </c>
      <c r="AG70" s="7">
        <f t="shared" si="80"/>
        <v>38762.373097790136</v>
      </c>
      <c r="AH70" s="7">
        <f t="shared" si="80"/>
        <v>48114.101602889772</v>
      </c>
      <c r="AI70" s="7">
        <f t="shared" si="80"/>
        <v>38492.817392341429</v>
      </c>
      <c r="AJ70" s="7">
        <f t="shared" si="80"/>
        <v>33975.411733171211</v>
      </c>
      <c r="AN70" s="32" t="s">
        <v>58</v>
      </c>
      <c r="AO70" s="7">
        <f>SUM(AO46:AO48)*AO65</f>
        <v>0</v>
      </c>
      <c r="AP70" s="7">
        <f t="shared" ref="AP70:AZ70" si="81">SUM(AP46:AP48)*AP65</f>
        <v>0</v>
      </c>
      <c r="AQ70" s="7">
        <f t="shared" si="81"/>
        <v>0</v>
      </c>
      <c r="AR70" s="7">
        <f t="shared" si="81"/>
        <v>0</v>
      </c>
      <c r="AS70" s="7">
        <f t="shared" si="81"/>
        <v>0</v>
      </c>
      <c r="AT70" s="7">
        <f t="shared" si="81"/>
        <v>0</v>
      </c>
      <c r="AU70" s="7">
        <f t="shared" si="81"/>
        <v>0</v>
      </c>
      <c r="AV70" s="7">
        <f t="shared" si="81"/>
        <v>0</v>
      </c>
      <c r="AW70" s="7">
        <f t="shared" si="81"/>
        <v>0</v>
      </c>
      <c r="AX70" s="7">
        <f t="shared" si="81"/>
        <v>0</v>
      </c>
      <c r="AY70" s="7">
        <f t="shared" si="81"/>
        <v>0</v>
      </c>
      <c r="AZ70" s="7">
        <f t="shared" si="81"/>
        <v>0</v>
      </c>
    </row>
    <row r="71" spans="2:52">
      <c r="B71" s="6" t="s">
        <v>59</v>
      </c>
      <c r="C71" s="17">
        <f>SUM(C49:C56)</f>
        <v>4268.242373721193</v>
      </c>
      <c r="D71" s="17">
        <f t="shared" ref="D71:N71" si="82">SUM(D49:D56)</f>
        <v>4563.1635200526362</v>
      </c>
      <c r="E71" s="17">
        <f t="shared" si="82"/>
        <v>4699.2224913865502</v>
      </c>
      <c r="F71" s="17">
        <f t="shared" si="82"/>
        <v>4624.6679015178952</v>
      </c>
      <c r="G71" s="17">
        <f t="shared" si="82"/>
        <v>4179.2457310521922</v>
      </c>
      <c r="H71" s="17">
        <f t="shared" si="82"/>
        <v>3168.6369953534904</v>
      </c>
      <c r="I71" s="17">
        <f t="shared" si="82"/>
        <v>2564.570944435784</v>
      </c>
      <c r="J71" s="17">
        <f t="shared" si="82"/>
        <v>2785.574747881426</v>
      </c>
      <c r="K71" s="17">
        <f t="shared" si="82"/>
        <v>3513.2289587450432</v>
      </c>
      <c r="L71" s="17">
        <f t="shared" si="82"/>
        <v>4119.9911780484645</v>
      </c>
      <c r="M71" s="17">
        <f t="shared" si="82"/>
        <v>3883.9692657079136</v>
      </c>
      <c r="N71" s="17">
        <f t="shared" si="82"/>
        <v>4102.2082905404513</v>
      </c>
      <c r="X71" s="6" t="s">
        <v>59</v>
      </c>
      <c r="Y71" s="7">
        <f>SUM(Y49:Y56)*Y65</f>
        <v>357251.88668046379</v>
      </c>
      <c r="Z71" s="7">
        <f t="shared" ref="Z71:AJ71" si="83">SUM(Z49:Z56)*Z65</f>
        <v>344975.1621159793</v>
      </c>
      <c r="AA71" s="7">
        <f t="shared" si="83"/>
        <v>393324.92252905434</v>
      </c>
      <c r="AB71" s="7">
        <f t="shared" si="83"/>
        <v>374598.10002294951</v>
      </c>
      <c r="AC71" s="7">
        <f t="shared" si="83"/>
        <v>349802.86768906855</v>
      </c>
      <c r="AD71" s="7">
        <f t="shared" si="83"/>
        <v>256659.59662363277</v>
      </c>
      <c r="AE71" s="7">
        <f t="shared" si="83"/>
        <v>214654.5880492751</v>
      </c>
      <c r="AF71" s="7">
        <f t="shared" si="83"/>
        <v>233152.60639767535</v>
      </c>
      <c r="AG71" s="7">
        <f t="shared" si="83"/>
        <v>284571.54565834848</v>
      </c>
      <c r="AH71" s="7">
        <f t="shared" si="83"/>
        <v>344843.26160265657</v>
      </c>
      <c r="AI71" s="7">
        <f t="shared" si="83"/>
        <v>314601.51052234101</v>
      </c>
      <c r="AJ71" s="7">
        <f t="shared" si="83"/>
        <v>343354.83391823585</v>
      </c>
      <c r="AN71" s="6" t="s">
        <v>59</v>
      </c>
      <c r="AO71" s="7">
        <f>SUM(AO49:AO56)*AO65</f>
        <v>109251.88668046378</v>
      </c>
      <c r="AP71" s="7">
        <f t="shared" ref="AP71:AZ71" si="84">SUM(AP49:AP56)*AP65</f>
        <v>120975.16211597928</v>
      </c>
      <c r="AQ71" s="7">
        <f t="shared" si="84"/>
        <v>145324.92252905431</v>
      </c>
      <c r="AR71" s="7">
        <f t="shared" si="84"/>
        <v>134598.10002294957</v>
      </c>
      <c r="AS71" s="7">
        <f t="shared" si="84"/>
        <v>101802.86768906849</v>
      </c>
      <c r="AT71" s="7">
        <f t="shared" si="84"/>
        <v>16659.596623632726</v>
      </c>
      <c r="AU71" s="7">
        <f t="shared" si="84"/>
        <v>0</v>
      </c>
      <c r="AV71" s="7">
        <f t="shared" si="84"/>
        <v>0</v>
      </c>
      <c r="AW71" s="7">
        <f t="shared" si="84"/>
        <v>44571.545658348448</v>
      </c>
      <c r="AX71" s="7">
        <f t="shared" si="84"/>
        <v>96843.261602656567</v>
      </c>
      <c r="AY71" s="7">
        <f t="shared" si="84"/>
        <v>74601.510522341006</v>
      </c>
      <c r="AZ71" s="7">
        <f t="shared" si="84"/>
        <v>95354.833918235818</v>
      </c>
    </row>
    <row r="72" spans="2:52">
      <c r="B72" s="32" t="s">
        <v>123</v>
      </c>
      <c r="C72" s="17">
        <f>SUM(C57:C63)</f>
        <v>10.416770882053578</v>
      </c>
      <c r="D72" s="17">
        <f t="shared" ref="D72:N72" si="85">SUM(D57:D63)</f>
        <v>80.880970674005439</v>
      </c>
      <c r="E72" s="17">
        <f t="shared" si="85"/>
        <v>113.0758950191353</v>
      </c>
      <c r="F72" s="17">
        <f t="shared" si="85"/>
        <v>111.35303810016421</v>
      </c>
      <c r="G72" s="17">
        <f t="shared" si="85"/>
        <v>107.91275528107357</v>
      </c>
      <c r="H72" s="17">
        <f t="shared" si="85"/>
        <v>95.816627694109599</v>
      </c>
      <c r="I72" s="17">
        <f t="shared" si="85"/>
        <v>76.24638055601217</v>
      </c>
      <c r="J72" s="17">
        <f t="shared" si="85"/>
        <v>87.772937119695158</v>
      </c>
      <c r="K72" s="17">
        <f t="shared" si="85"/>
        <v>66.222619607925637</v>
      </c>
      <c r="L72" s="17">
        <f t="shared" si="85"/>
        <v>6.1681686837201077</v>
      </c>
      <c r="M72" s="17">
        <f t="shared" si="85"/>
        <v>0</v>
      </c>
      <c r="N72" s="17">
        <f t="shared" si="85"/>
        <v>0</v>
      </c>
      <c r="X72" s="32" t="s">
        <v>123</v>
      </c>
      <c r="Y72" s="7">
        <f>SUM(Y57:Y63)*Y65</f>
        <v>871.88372282788453</v>
      </c>
      <c r="Z72" s="7">
        <f t="shared" ref="Z72:AJ72" si="86">SUM(Z57:Z63)*Z65</f>
        <v>6114.6013829548119</v>
      </c>
      <c r="AA72" s="7">
        <f t="shared" si="86"/>
        <v>9464.4524131016242</v>
      </c>
      <c r="AB72" s="7">
        <f t="shared" si="86"/>
        <v>9019.5960861133026</v>
      </c>
      <c r="AC72" s="7">
        <f t="shared" si="86"/>
        <v>9032.2976170258571</v>
      </c>
      <c r="AD72" s="7">
        <f t="shared" si="86"/>
        <v>7761.1468432228794</v>
      </c>
      <c r="AE72" s="7">
        <f t="shared" si="86"/>
        <v>6381.8220525382185</v>
      </c>
      <c r="AF72" s="7">
        <f t="shared" si="86"/>
        <v>7346.5948369184853</v>
      </c>
      <c r="AG72" s="7">
        <f t="shared" si="86"/>
        <v>5364.0321882419767</v>
      </c>
      <c r="AH72" s="7">
        <f t="shared" si="86"/>
        <v>516.27571882737311</v>
      </c>
      <c r="AI72" s="7">
        <f t="shared" si="86"/>
        <v>0</v>
      </c>
      <c r="AJ72" s="7">
        <f t="shared" si="86"/>
        <v>0</v>
      </c>
      <c r="AN72" s="32" t="s">
        <v>123</v>
      </c>
      <c r="AO72" s="7">
        <f>SUM(AO57:AO63)*AO65</f>
        <v>0</v>
      </c>
      <c r="AP72" s="7">
        <f t="shared" ref="AP72:AZ72" si="87">SUM(AP57:AP63)*AP65</f>
        <v>0</v>
      </c>
      <c r="AQ72" s="7">
        <f t="shared" si="87"/>
        <v>0</v>
      </c>
      <c r="AR72" s="7">
        <f t="shared" si="87"/>
        <v>0</v>
      </c>
      <c r="AS72" s="7">
        <f t="shared" si="87"/>
        <v>0</v>
      </c>
      <c r="AT72" s="7">
        <f t="shared" si="87"/>
        <v>0</v>
      </c>
      <c r="AU72" s="7">
        <f t="shared" si="87"/>
        <v>0</v>
      </c>
      <c r="AV72" s="7">
        <f t="shared" si="87"/>
        <v>0</v>
      </c>
      <c r="AW72" s="7">
        <f t="shared" si="87"/>
        <v>0</v>
      </c>
      <c r="AX72" s="7">
        <f t="shared" si="87"/>
        <v>0</v>
      </c>
      <c r="AY72" s="7">
        <f t="shared" si="87"/>
        <v>0</v>
      </c>
      <c r="AZ72" s="7">
        <f t="shared" si="87"/>
        <v>0</v>
      </c>
    </row>
    <row r="75" spans="2:52" ht="18.95">
      <c r="B75" s="135" t="s">
        <v>129</v>
      </c>
      <c r="C75" s="135"/>
      <c r="D75" s="135"/>
      <c r="E75" s="135"/>
      <c r="F75" s="135"/>
      <c r="G75" s="135"/>
      <c r="H75" s="135"/>
      <c r="I75" s="135"/>
      <c r="J75" s="135"/>
      <c r="K75" s="135"/>
      <c r="L75" s="135"/>
      <c r="M75" s="135"/>
      <c r="N75" s="135"/>
      <c r="X75" s="135" t="s">
        <v>130</v>
      </c>
      <c r="Y75" s="135"/>
      <c r="Z75" s="135"/>
      <c r="AA75" s="135"/>
      <c r="AB75" s="135"/>
      <c r="AC75" s="135"/>
      <c r="AD75" s="135"/>
      <c r="AE75" s="135"/>
      <c r="AF75" s="135"/>
      <c r="AG75" s="135"/>
      <c r="AH75" s="135"/>
      <c r="AI75" s="135"/>
      <c r="AJ75" s="135"/>
      <c r="AN75" s="148" t="s">
        <v>131</v>
      </c>
      <c r="AO75" s="148"/>
      <c r="AP75" s="148"/>
      <c r="AQ75" s="148"/>
      <c r="AR75" s="148"/>
      <c r="AS75" s="148"/>
      <c r="AT75" s="148"/>
      <c r="AU75" s="148"/>
      <c r="AV75" s="148"/>
      <c r="AW75" s="148"/>
      <c r="AX75" s="148"/>
      <c r="AY75" s="148"/>
      <c r="AZ75" s="148"/>
    </row>
    <row r="76" spans="2:52">
      <c r="B76" s="21" t="s">
        <v>106</v>
      </c>
      <c r="C76" s="22" t="s">
        <v>107</v>
      </c>
      <c r="D76" s="22" t="s">
        <v>108</v>
      </c>
      <c r="E76" s="22" t="s">
        <v>109</v>
      </c>
      <c r="F76" s="22" t="s">
        <v>110</v>
      </c>
      <c r="G76" s="22" t="s">
        <v>111</v>
      </c>
      <c r="H76" s="22" t="s">
        <v>112</v>
      </c>
      <c r="I76" s="22" t="s">
        <v>113</v>
      </c>
      <c r="J76" s="22" t="s">
        <v>114</v>
      </c>
      <c r="K76" s="22" t="s">
        <v>115</v>
      </c>
      <c r="L76" s="22" t="s">
        <v>116</v>
      </c>
      <c r="M76" s="22" t="s">
        <v>117</v>
      </c>
      <c r="N76" s="22" t="s">
        <v>118</v>
      </c>
      <c r="X76" s="21" t="s">
        <v>106</v>
      </c>
      <c r="Y76" s="22" t="s">
        <v>107</v>
      </c>
      <c r="Z76" s="22" t="s">
        <v>108</v>
      </c>
      <c r="AA76" s="22" t="s">
        <v>109</v>
      </c>
      <c r="AB76" s="22" t="s">
        <v>110</v>
      </c>
      <c r="AC76" s="22" t="s">
        <v>111</v>
      </c>
      <c r="AD76" s="22" t="s">
        <v>112</v>
      </c>
      <c r="AE76" s="22" t="s">
        <v>113</v>
      </c>
      <c r="AF76" s="22" t="s">
        <v>114</v>
      </c>
      <c r="AG76" s="22" t="s">
        <v>115</v>
      </c>
      <c r="AH76" s="22" t="s">
        <v>116</v>
      </c>
      <c r="AI76" s="22" t="s">
        <v>117</v>
      </c>
      <c r="AJ76" s="22" t="s">
        <v>118</v>
      </c>
      <c r="AN76" s="92" t="s">
        <v>127</v>
      </c>
      <c r="AO76" s="92" t="s">
        <v>107</v>
      </c>
      <c r="AP76" s="92" t="s">
        <v>108</v>
      </c>
      <c r="AQ76" s="92" t="s">
        <v>109</v>
      </c>
      <c r="AR76" s="92" t="s">
        <v>110</v>
      </c>
      <c r="AS76" s="92" t="s">
        <v>111</v>
      </c>
      <c r="AT76" s="92" t="s">
        <v>112</v>
      </c>
      <c r="AU76" s="92" t="s">
        <v>113</v>
      </c>
      <c r="AV76" s="92" t="s">
        <v>114</v>
      </c>
      <c r="AW76" s="92" t="s">
        <v>115</v>
      </c>
      <c r="AX76" s="92" t="s">
        <v>116</v>
      </c>
      <c r="AY76" s="92" t="s">
        <v>117</v>
      </c>
      <c r="AZ76" s="92" t="s">
        <v>118</v>
      </c>
    </row>
    <row r="77" spans="2:52">
      <c r="B77" s="76">
        <v>0</v>
      </c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X77" s="76">
        <v>0</v>
      </c>
      <c r="Y77" s="4">
        <f>C77*Summary!$F$16*(1-Summary!$F$20)</f>
        <v>0</v>
      </c>
      <c r="Z77" s="4">
        <f>D77*Summary!$F$16*(1-Summary!$F$20)</f>
        <v>0</v>
      </c>
      <c r="AA77" s="4">
        <f>E77*Summary!$F$16*(1-Summary!$F$20)</f>
        <v>0</v>
      </c>
      <c r="AB77" s="4">
        <f>F77*Summary!$F$16*(1-Summary!$F$20)</f>
        <v>0</v>
      </c>
      <c r="AC77" s="4">
        <f>G77*Summary!$F$16*(1-Summary!$F$20)</f>
        <v>0</v>
      </c>
      <c r="AD77" s="4">
        <f>H77*Summary!$F$16*(1-Summary!$F$20)</f>
        <v>0</v>
      </c>
      <c r="AE77" s="4">
        <f>I77*Summary!$F$16*(1-Summary!$F$20)</f>
        <v>0</v>
      </c>
      <c r="AF77" s="4">
        <f>J77*Summary!$F$16*(1-Summary!$F$20)</f>
        <v>0</v>
      </c>
      <c r="AG77" s="4">
        <f>K77*Summary!$F$16*(1-Summary!$F$20)</f>
        <v>0</v>
      </c>
      <c r="AH77" s="4">
        <f>L77*Summary!$F$16*(1-Summary!$F$20)</f>
        <v>0</v>
      </c>
      <c r="AI77" s="4">
        <f>M77*Summary!$F$16*(1-Summary!$F$20)</f>
        <v>0</v>
      </c>
      <c r="AJ77" s="4">
        <f>N77*Summary!$F$16*(1-Summary!$F$20)</f>
        <v>0</v>
      </c>
      <c r="AN77" s="93">
        <v>0</v>
      </c>
      <c r="AO77" s="94">
        <f>IF(AO$32&gt;1,AO$32/$AM$32,0)/AO$28</f>
        <v>1000</v>
      </c>
      <c r="AP77" s="94">
        <f t="shared" ref="AP77:AZ82" si="88">IF(AP$32&gt;1,AP$32/$AM$32,0)/AP$28</f>
        <v>1000</v>
      </c>
      <c r="AQ77" s="94">
        <f t="shared" si="88"/>
        <v>1000</v>
      </c>
      <c r="AR77" s="94">
        <f t="shared" si="88"/>
        <v>1000</v>
      </c>
      <c r="AS77" s="94">
        <f t="shared" si="88"/>
        <v>1000</v>
      </c>
      <c r="AT77" s="94">
        <f t="shared" si="88"/>
        <v>1000</v>
      </c>
      <c r="AU77" s="94">
        <f t="shared" si="88"/>
        <v>1000</v>
      </c>
      <c r="AV77" s="94">
        <f t="shared" si="88"/>
        <v>1000</v>
      </c>
      <c r="AW77" s="94">
        <f t="shared" si="88"/>
        <v>1000</v>
      </c>
      <c r="AX77" s="94">
        <f t="shared" si="88"/>
        <v>1000</v>
      </c>
      <c r="AY77" s="94">
        <f t="shared" si="88"/>
        <v>1000</v>
      </c>
      <c r="AZ77" s="94">
        <f t="shared" si="88"/>
        <v>1000</v>
      </c>
    </row>
    <row r="78" spans="2:52">
      <c r="B78" s="76">
        <v>1</v>
      </c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X78" s="76">
        <v>1</v>
      </c>
      <c r="Y78" s="4">
        <f>C78*Summary!$F$16*(1-Summary!$F$20)</f>
        <v>0</v>
      </c>
      <c r="Z78" s="4">
        <f>D78*Summary!$F$16*(1-Summary!$F$20)</f>
        <v>0</v>
      </c>
      <c r="AA78" s="4">
        <f>E78*Summary!$F$16*(1-Summary!$F$20)</f>
        <v>0</v>
      </c>
      <c r="AB78" s="4">
        <f>F78*Summary!$F$16*(1-Summary!$F$20)</f>
        <v>0</v>
      </c>
      <c r="AC78" s="4">
        <f>G78*Summary!$F$16*(1-Summary!$F$20)</f>
        <v>0</v>
      </c>
      <c r="AD78" s="4">
        <f>H78*Summary!$F$16*(1-Summary!$F$20)</f>
        <v>0</v>
      </c>
      <c r="AE78" s="4">
        <f>I78*Summary!$F$16*(1-Summary!$F$20)</f>
        <v>0</v>
      </c>
      <c r="AF78" s="4">
        <f>J78*Summary!$F$16*(1-Summary!$F$20)</f>
        <v>0</v>
      </c>
      <c r="AG78" s="4">
        <f>K78*Summary!$F$16*(1-Summary!$F$20)</f>
        <v>0</v>
      </c>
      <c r="AH78" s="4">
        <f>L78*Summary!$F$16*(1-Summary!$F$20)</f>
        <v>0</v>
      </c>
      <c r="AI78" s="4">
        <f>M78*Summary!$F$16*(1-Summary!$F$20)</f>
        <v>0</v>
      </c>
      <c r="AJ78" s="4">
        <f>N78*Summary!$F$16*(1-Summary!$F$20)</f>
        <v>0</v>
      </c>
      <c r="AN78" s="93">
        <v>4.1666666666666664E-2</v>
      </c>
      <c r="AO78" s="94">
        <f t="shared" ref="AO78:AO82" si="89">IF(AO$32&gt;1,AO$32/$AM$32,0)/AO$28</f>
        <v>1000</v>
      </c>
      <c r="AP78" s="94">
        <f t="shared" si="88"/>
        <v>1000</v>
      </c>
      <c r="AQ78" s="94">
        <f t="shared" si="88"/>
        <v>1000</v>
      </c>
      <c r="AR78" s="94">
        <f t="shared" si="88"/>
        <v>1000</v>
      </c>
      <c r="AS78" s="94">
        <f t="shared" si="88"/>
        <v>1000</v>
      </c>
      <c r="AT78" s="94">
        <f t="shared" si="88"/>
        <v>1000</v>
      </c>
      <c r="AU78" s="94">
        <f t="shared" si="88"/>
        <v>1000</v>
      </c>
      <c r="AV78" s="94">
        <f t="shared" si="88"/>
        <v>1000</v>
      </c>
      <c r="AW78" s="94">
        <f t="shared" si="88"/>
        <v>1000</v>
      </c>
      <c r="AX78" s="94">
        <f t="shared" si="88"/>
        <v>1000</v>
      </c>
      <c r="AY78" s="94">
        <f t="shared" si="88"/>
        <v>1000</v>
      </c>
      <c r="AZ78" s="94">
        <f t="shared" si="88"/>
        <v>1000</v>
      </c>
    </row>
    <row r="79" spans="2:52">
      <c r="B79" s="76">
        <v>2</v>
      </c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X79" s="76">
        <v>2</v>
      </c>
      <c r="Y79" s="4">
        <f>C79*Summary!$F$16*(1-Summary!$F$20)</f>
        <v>0</v>
      </c>
      <c r="Z79" s="4">
        <f>D79*Summary!$F$16*(1-Summary!$F$20)</f>
        <v>0</v>
      </c>
      <c r="AA79" s="4">
        <f>E79*Summary!$F$16*(1-Summary!$F$20)</f>
        <v>0</v>
      </c>
      <c r="AB79" s="4">
        <f>F79*Summary!$F$16*(1-Summary!$F$20)</f>
        <v>0</v>
      </c>
      <c r="AC79" s="4">
        <f>G79*Summary!$F$16*(1-Summary!$F$20)</f>
        <v>0</v>
      </c>
      <c r="AD79" s="4">
        <f>H79*Summary!$F$16*(1-Summary!$F$20)</f>
        <v>0</v>
      </c>
      <c r="AE79" s="4">
        <f>I79*Summary!$F$16*(1-Summary!$F$20)</f>
        <v>0</v>
      </c>
      <c r="AF79" s="4">
        <f>J79*Summary!$F$16*(1-Summary!$F$20)</f>
        <v>0</v>
      </c>
      <c r="AG79" s="4">
        <f>K79*Summary!$F$16*(1-Summary!$F$20)</f>
        <v>0</v>
      </c>
      <c r="AH79" s="4">
        <f>L79*Summary!$F$16*(1-Summary!$F$20)</f>
        <v>0</v>
      </c>
      <c r="AI79" s="4">
        <f>M79*Summary!$F$16*(1-Summary!$F$20)</f>
        <v>0</v>
      </c>
      <c r="AJ79" s="4">
        <f>N79*Summary!$F$16*(1-Summary!$F$20)</f>
        <v>0</v>
      </c>
      <c r="AN79" s="93">
        <v>8.3333333333333329E-2</v>
      </c>
      <c r="AO79" s="94">
        <f t="shared" si="89"/>
        <v>1000</v>
      </c>
      <c r="AP79" s="94">
        <f t="shared" si="88"/>
        <v>1000</v>
      </c>
      <c r="AQ79" s="94">
        <f t="shared" si="88"/>
        <v>1000</v>
      </c>
      <c r="AR79" s="94">
        <f t="shared" si="88"/>
        <v>1000</v>
      </c>
      <c r="AS79" s="94">
        <f t="shared" si="88"/>
        <v>1000</v>
      </c>
      <c r="AT79" s="94">
        <f t="shared" si="88"/>
        <v>1000</v>
      </c>
      <c r="AU79" s="94">
        <f t="shared" si="88"/>
        <v>1000</v>
      </c>
      <c r="AV79" s="94">
        <f t="shared" si="88"/>
        <v>1000</v>
      </c>
      <c r="AW79" s="94">
        <f t="shared" si="88"/>
        <v>1000</v>
      </c>
      <c r="AX79" s="94">
        <f t="shared" si="88"/>
        <v>1000</v>
      </c>
      <c r="AY79" s="94">
        <f t="shared" si="88"/>
        <v>1000</v>
      </c>
      <c r="AZ79" s="94">
        <f t="shared" si="88"/>
        <v>1000</v>
      </c>
    </row>
    <row r="80" spans="2:52">
      <c r="B80" s="76">
        <v>3</v>
      </c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X80" s="76">
        <v>3</v>
      </c>
      <c r="Y80" s="4">
        <f>C80*Summary!$F$16*(1-Summary!$F$20)</f>
        <v>0</v>
      </c>
      <c r="Z80" s="4">
        <f>D80*Summary!$F$16*(1-Summary!$F$20)</f>
        <v>0</v>
      </c>
      <c r="AA80" s="4">
        <f>E80*Summary!$F$16*(1-Summary!$F$20)</f>
        <v>0</v>
      </c>
      <c r="AB80" s="4">
        <f>F80*Summary!$F$16*(1-Summary!$F$20)</f>
        <v>0</v>
      </c>
      <c r="AC80" s="4">
        <f>G80*Summary!$F$16*(1-Summary!$F$20)</f>
        <v>0</v>
      </c>
      <c r="AD80" s="4">
        <f>H80*Summary!$F$16*(1-Summary!$F$20)</f>
        <v>0</v>
      </c>
      <c r="AE80" s="4">
        <f>I80*Summary!$F$16*(1-Summary!$F$20)</f>
        <v>0</v>
      </c>
      <c r="AF80" s="4">
        <f>J80*Summary!$F$16*(1-Summary!$F$20)</f>
        <v>0</v>
      </c>
      <c r="AG80" s="4">
        <f>K80*Summary!$F$16*(1-Summary!$F$20)</f>
        <v>0</v>
      </c>
      <c r="AH80" s="4">
        <f>L80*Summary!$F$16*(1-Summary!$F$20)</f>
        <v>0</v>
      </c>
      <c r="AI80" s="4">
        <f>M80*Summary!$F$16*(1-Summary!$F$20)</f>
        <v>0</v>
      </c>
      <c r="AJ80" s="4">
        <f>N80*Summary!$F$16*(1-Summary!$F$20)</f>
        <v>0</v>
      </c>
      <c r="AN80" s="93">
        <v>0.125</v>
      </c>
      <c r="AO80" s="94">
        <f t="shared" si="89"/>
        <v>1000</v>
      </c>
      <c r="AP80" s="94">
        <f t="shared" si="88"/>
        <v>1000</v>
      </c>
      <c r="AQ80" s="94">
        <f t="shared" si="88"/>
        <v>1000</v>
      </c>
      <c r="AR80" s="94">
        <f t="shared" si="88"/>
        <v>1000</v>
      </c>
      <c r="AS80" s="94">
        <f t="shared" si="88"/>
        <v>1000</v>
      </c>
      <c r="AT80" s="94">
        <f t="shared" si="88"/>
        <v>1000</v>
      </c>
      <c r="AU80" s="94">
        <f t="shared" si="88"/>
        <v>1000</v>
      </c>
      <c r="AV80" s="94">
        <f t="shared" si="88"/>
        <v>1000</v>
      </c>
      <c r="AW80" s="94">
        <f t="shared" si="88"/>
        <v>1000</v>
      </c>
      <c r="AX80" s="94">
        <f t="shared" si="88"/>
        <v>1000</v>
      </c>
      <c r="AY80" s="94">
        <f t="shared" si="88"/>
        <v>1000</v>
      </c>
      <c r="AZ80" s="94">
        <f t="shared" si="88"/>
        <v>1000</v>
      </c>
    </row>
    <row r="81" spans="2:55">
      <c r="B81" s="76">
        <v>4</v>
      </c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X81" s="76">
        <v>4</v>
      </c>
      <c r="Y81" s="4">
        <f>C81*Summary!$F$16*(1-Summary!$F$20)</f>
        <v>0</v>
      </c>
      <c r="Z81" s="4">
        <f>D81*Summary!$F$16*(1-Summary!$F$20)</f>
        <v>0</v>
      </c>
      <c r="AA81" s="4">
        <f>E81*Summary!$F$16*(1-Summary!$F$20)</f>
        <v>0</v>
      </c>
      <c r="AB81" s="4">
        <f>F81*Summary!$F$16*(1-Summary!$F$20)</f>
        <v>0</v>
      </c>
      <c r="AC81" s="4">
        <f>G81*Summary!$F$16*(1-Summary!$F$20)</f>
        <v>0</v>
      </c>
      <c r="AD81" s="4">
        <f>H81*Summary!$F$16*(1-Summary!$F$20)</f>
        <v>0</v>
      </c>
      <c r="AE81" s="4">
        <f>I81*Summary!$F$16*(1-Summary!$F$20)</f>
        <v>0</v>
      </c>
      <c r="AF81" s="4">
        <f>J81*Summary!$F$16*(1-Summary!$F$20)</f>
        <v>0</v>
      </c>
      <c r="AG81" s="4">
        <f>K81*Summary!$F$16*(1-Summary!$F$20)</f>
        <v>0</v>
      </c>
      <c r="AH81" s="4">
        <f>L81*Summary!$F$16*(1-Summary!$F$20)</f>
        <v>0</v>
      </c>
      <c r="AI81" s="4">
        <f>M81*Summary!$F$16*(1-Summary!$F$20)</f>
        <v>0</v>
      </c>
      <c r="AJ81" s="4">
        <f>N81*Summary!$F$16*(1-Summary!$F$20)</f>
        <v>0</v>
      </c>
      <c r="AN81" s="93">
        <v>0.16666666666666666</v>
      </c>
      <c r="AO81" s="94">
        <f t="shared" si="89"/>
        <v>1000</v>
      </c>
      <c r="AP81" s="94">
        <f t="shared" si="88"/>
        <v>1000</v>
      </c>
      <c r="AQ81" s="94">
        <f t="shared" si="88"/>
        <v>1000</v>
      </c>
      <c r="AR81" s="94">
        <f t="shared" si="88"/>
        <v>1000</v>
      </c>
      <c r="AS81" s="94">
        <f t="shared" si="88"/>
        <v>1000</v>
      </c>
      <c r="AT81" s="94">
        <f t="shared" si="88"/>
        <v>1000</v>
      </c>
      <c r="AU81" s="94">
        <f t="shared" si="88"/>
        <v>1000</v>
      </c>
      <c r="AV81" s="94">
        <f t="shared" si="88"/>
        <v>1000</v>
      </c>
      <c r="AW81" s="94">
        <f t="shared" si="88"/>
        <v>1000</v>
      </c>
      <c r="AX81" s="94">
        <f t="shared" si="88"/>
        <v>1000</v>
      </c>
      <c r="AY81" s="94">
        <f t="shared" si="88"/>
        <v>1000</v>
      </c>
      <c r="AZ81" s="94">
        <f t="shared" si="88"/>
        <v>1000</v>
      </c>
    </row>
    <row r="82" spans="2:55">
      <c r="B82" s="76">
        <v>5</v>
      </c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X82" s="76">
        <v>5</v>
      </c>
      <c r="Y82" s="4">
        <f>C82*Summary!$F$16*(1-Summary!$F$20)</f>
        <v>0</v>
      </c>
      <c r="Z82" s="4">
        <f>D82*Summary!$F$16*(1-Summary!$F$20)</f>
        <v>0</v>
      </c>
      <c r="AA82" s="4">
        <f>E82*Summary!$F$16*(1-Summary!$F$20)</f>
        <v>0</v>
      </c>
      <c r="AB82" s="4">
        <f>F82*Summary!$F$16*(1-Summary!$F$20)</f>
        <v>0</v>
      </c>
      <c r="AC82" s="4">
        <f>G82*Summary!$F$16*(1-Summary!$F$20)</f>
        <v>0</v>
      </c>
      <c r="AD82" s="4">
        <f>H82*Summary!$F$16*(1-Summary!$F$20)</f>
        <v>0</v>
      </c>
      <c r="AE82" s="4">
        <f>I82*Summary!$F$16*(1-Summary!$F$20)</f>
        <v>0</v>
      </c>
      <c r="AF82" s="4">
        <f>J82*Summary!$F$16*(1-Summary!$F$20)</f>
        <v>0</v>
      </c>
      <c r="AG82" s="4">
        <f>K82*Summary!$F$16*(1-Summary!$F$20)</f>
        <v>0</v>
      </c>
      <c r="AH82" s="4">
        <f>L82*Summary!$F$16*(1-Summary!$F$20)</f>
        <v>0</v>
      </c>
      <c r="AI82" s="4">
        <f>M82*Summary!$F$16*(1-Summary!$F$20)</f>
        <v>0</v>
      </c>
      <c r="AJ82" s="4">
        <f>N82*Summary!$F$16*(1-Summary!$F$20)</f>
        <v>0</v>
      </c>
      <c r="AN82" s="93">
        <v>0.20833333333333334</v>
      </c>
      <c r="AO82" s="94">
        <f t="shared" si="89"/>
        <v>1000</v>
      </c>
      <c r="AP82" s="94">
        <f t="shared" si="88"/>
        <v>1000</v>
      </c>
      <c r="AQ82" s="94">
        <f t="shared" si="88"/>
        <v>1000</v>
      </c>
      <c r="AR82" s="94">
        <f t="shared" si="88"/>
        <v>1000</v>
      </c>
      <c r="AS82" s="94">
        <f t="shared" si="88"/>
        <v>1000</v>
      </c>
      <c r="AT82" s="94">
        <f t="shared" si="88"/>
        <v>1000</v>
      </c>
      <c r="AU82" s="94">
        <f t="shared" si="88"/>
        <v>1000</v>
      </c>
      <c r="AV82" s="94">
        <f t="shared" si="88"/>
        <v>1000</v>
      </c>
      <c r="AW82" s="94">
        <f t="shared" si="88"/>
        <v>1000</v>
      </c>
      <c r="AX82" s="94">
        <f t="shared" si="88"/>
        <v>1000</v>
      </c>
      <c r="AY82" s="94">
        <f t="shared" si="88"/>
        <v>1000</v>
      </c>
      <c r="AZ82" s="94">
        <f t="shared" si="88"/>
        <v>1000</v>
      </c>
    </row>
    <row r="83" spans="2:55">
      <c r="B83" s="76">
        <v>6</v>
      </c>
      <c r="C83" s="4"/>
      <c r="D83" s="4"/>
      <c r="E83" s="4"/>
      <c r="F83" s="4">
        <v>48.004654880571742</v>
      </c>
      <c r="G83" s="4">
        <v>126.2458517111881</v>
      </c>
      <c r="H83" s="4">
        <v>91.196037865964499</v>
      </c>
      <c r="I83" s="4">
        <v>64.772872971863436</v>
      </c>
      <c r="J83" s="4">
        <v>28.952649343453029</v>
      </c>
      <c r="K83" s="4">
        <v>11.262481453618372</v>
      </c>
      <c r="L83" s="4">
        <v>5.71337928049814</v>
      </c>
      <c r="M83" s="4"/>
      <c r="N83" s="4"/>
      <c r="X83" s="76">
        <v>6</v>
      </c>
      <c r="Y83" s="4">
        <f>C83*Summary!$F$16*(1-Summary!$F$20)</f>
        <v>0</v>
      </c>
      <c r="Z83" s="4">
        <f>D83*Summary!$F$16*(1-Summary!$F$20)</f>
        <v>0</v>
      </c>
      <c r="AA83" s="4">
        <f>E83*Summary!$F$16*(1-Summary!$F$20)</f>
        <v>0</v>
      </c>
      <c r="AB83" s="4">
        <f>F83*Summary!$F$16*(1-Summary!$F$20)</f>
        <v>0</v>
      </c>
      <c r="AC83" s="4">
        <f>G83*Summary!$F$16*(1-Summary!$F$20)</f>
        <v>0</v>
      </c>
      <c r="AD83" s="4">
        <f>H83*Summary!$F$16*(1-Summary!$F$20)</f>
        <v>0</v>
      </c>
      <c r="AE83" s="4">
        <f>I83*Summary!$F$16*(1-Summary!$F$20)</f>
        <v>0</v>
      </c>
      <c r="AF83" s="4">
        <f>J83*Summary!$F$16*(1-Summary!$F$20)</f>
        <v>0</v>
      </c>
      <c r="AG83" s="4">
        <f>K83*Summary!$F$16*(1-Summary!$F$20)</f>
        <v>0</v>
      </c>
      <c r="AH83" s="4">
        <f>L83*Summary!$F$16*(1-Summary!$F$20)</f>
        <v>0</v>
      </c>
      <c r="AI83" s="4">
        <f>M83*Summary!$F$16*(1-Summary!$F$20)</f>
        <v>0</v>
      </c>
      <c r="AJ83" s="4">
        <f>N83*Summary!$F$16*(1-Summary!$F$20)</f>
        <v>0</v>
      </c>
      <c r="AN83" s="95">
        <v>0.25</v>
      </c>
      <c r="AO83" s="96">
        <f>IF(AO$33&gt;1,AO$33/$AM$33,0)/AO$28</f>
        <v>688.76366279577246</v>
      </c>
      <c r="AP83" s="96">
        <f t="shared" ref="AP83:AZ85" si="90">IF(AP$33&gt;1,AP$33/$AM$33,0)/AP$28</f>
        <v>646.8762965322727</v>
      </c>
      <c r="AQ83" s="96">
        <f t="shared" si="90"/>
        <v>538.42305114042654</v>
      </c>
      <c r="AR83" s="96">
        <f t="shared" si="90"/>
        <v>429.33838589847198</v>
      </c>
      <c r="AS83" s="96">
        <f t="shared" si="90"/>
        <v>421.22557454801472</v>
      </c>
      <c r="AT83" s="96">
        <f t="shared" si="90"/>
        <v>579.16277203273046</v>
      </c>
      <c r="AU83" s="96">
        <f t="shared" si="90"/>
        <v>662.50304281998251</v>
      </c>
      <c r="AV83" s="96">
        <f t="shared" si="90"/>
        <v>672.76080760934485</v>
      </c>
      <c r="AW83" s="96">
        <f t="shared" si="90"/>
        <v>569.30696558010959</v>
      </c>
      <c r="AX83" s="96">
        <f t="shared" si="90"/>
        <v>482.64406878613158</v>
      </c>
      <c r="AY83" s="96">
        <f t="shared" si="90"/>
        <v>572.30202897398408</v>
      </c>
      <c r="AZ83" s="96">
        <f t="shared" si="90"/>
        <v>634.67299211643854</v>
      </c>
    </row>
    <row r="84" spans="2:55">
      <c r="B84" s="76">
        <v>7</v>
      </c>
      <c r="C84" s="4">
        <v>94.579377165148927</v>
      </c>
      <c r="D84" s="4">
        <v>121.912195384078</v>
      </c>
      <c r="E84" s="4">
        <v>245.50569182637955</v>
      </c>
      <c r="F84" s="4">
        <v>338.35052138841877</v>
      </c>
      <c r="G84" s="4">
        <v>390.14441404219787</v>
      </c>
      <c r="H84" s="4">
        <v>249.91542327544772</v>
      </c>
      <c r="I84" s="4">
        <v>215.75054451030479</v>
      </c>
      <c r="J84" s="4">
        <v>181.13946744162061</v>
      </c>
      <c r="K84" s="4">
        <v>253.40073767579881</v>
      </c>
      <c r="L84" s="4">
        <v>247.79001114299632</v>
      </c>
      <c r="M84" s="4">
        <v>207.90969218230831</v>
      </c>
      <c r="N84" s="4">
        <v>120.42597187758479</v>
      </c>
      <c r="X84" s="76">
        <v>7</v>
      </c>
      <c r="Y84" s="4">
        <f>C84*Summary!$F$16*(1-Summary!$F$20)</f>
        <v>0</v>
      </c>
      <c r="Z84" s="4">
        <f>D84*Summary!$F$16*(1-Summary!$F$20)</f>
        <v>0</v>
      </c>
      <c r="AA84" s="4">
        <f>E84*Summary!$F$16*(1-Summary!$F$20)</f>
        <v>0</v>
      </c>
      <c r="AB84" s="4">
        <f>F84*Summary!$F$16*(1-Summary!$F$20)</f>
        <v>0</v>
      </c>
      <c r="AC84" s="4">
        <f>G84*Summary!$F$16*(1-Summary!$F$20)</f>
        <v>0</v>
      </c>
      <c r="AD84" s="4">
        <f>H84*Summary!$F$16*(1-Summary!$F$20)</f>
        <v>0</v>
      </c>
      <c r="AE84" s="4">
        <f>I84*Summary!$F$16*(1-Summary!$F$20)</f>
        <v>0</v>
      </c>
      <c r="AF84" s="4">
        <f>J84*Summary!$F$16*(1-Summary!$F$20)</f>
        <v>0</v>
      </c>
      <c r="AG84" s="4">
        <f>K84*Summary!$F$16*(1-Summary!$F$20)</f>
        <v>0</v>
      </c>
      <c r="AH84" s="4">
        <f>L84*Summary!$F$16*(1-Summary!$F$20)</f>
        <v>0</v>
      </c>
      <c r="AI84" s="4">
        <f>M84*Summary!$F$16*(1-Summary!$F$20)</f>
        <v>0</v>
      </c>
      <c r="AJ84" s="4">
        <f>N84*Summary!$F$16*(1-Summary!$F$20)</f>
        <v>0</v>
      </c>
      <c r="AN84" s="95">
        <v>0.29166666666666669</v>
      </c>
      <c r="AO84" s="96">
        <f t="shared" ref="AO84:AO85" si="91">IF(AO$33&gt;1,AO$33/$AM$33,0)/AO$28</f>
        <v>688.76366279577246</v>
      </c>
      <c r="AP84" s="96">
        <f t="shared" si="90"/>
        <v>646.8762965322727</v>
      </c>
      <c r="AQ84" s="96">
        <f t="shared" si="90"/>
        <v>538.42305114042654</v>
      </c>
      <c r="AR84" s="96">
        <f t="shared" si="90"/>
        <v>429.33838589847198</v>
      </c>
      <c r="AS84" s="96">
        <f t="shared" si="90"/>
        <v>421.22557454801472</v>
      </c>
      <c r="AT84" s="96">
        <f t="shared" si="90"/>
        <v>579.16277203273046</v>
      </c>
      <c r="AU84" s="96">
        <f t="shared" si="90"/>
        <v>662.50304281998251</v>
      </c>
      <c r="AV84" s="96">
        <f t="shared" si="90"/>
        <v>672.76080760934485</v>
      </c>
      <c r="AW84" s="96">
        <f t="shared" si="90"/>
        <v>569.30696558010959</v>
      </c>
      <c r="AX84" s="96">
        <f t="shared" si="90"/>
        <v>482.64406878613158</v>
      </c>
      <c r="AY84" s="96">
        <f t="shared" si="90"/>
        <v>572.30202897398408</v>
      </c>
      <c r="AZ84" s="96">
        <f t="shared" si="90"/>
        <v>634.67299211643854</v>
      </c>
    </row>
    <row r="85" spans="2:55">
      <c r="B85" s="76">
        <v>8</v>
      </c>
      <c r="C85" s="4">
        <v>355.25889771295562</v>
      </c>
      <c r="D85" s="4">
        <v>406.89057784106689</v>
      </c>
      <c r="E85" s="4">
        <v>539.13380898356047</v>
      </c>
      <c r="F85" s="4">
        <v>572.7911520698807</v>
      </c>
      <c r="G85" s="4">
        <v>548.85293873778767</v>
      </c>
      <c r="H85" s="4">
        <v>354.33222577476857</v>
      </c>
      <c r="I85" s="4">
        <v>314.04052936311001</v>
      </c>
      <c r="J85" s="4">
        <v>316.0496561040768</v>
      </c>
      <c r="K85" s="4">
        <v>437.12134035483672</v>
      </c>
      <c r="L85" s="4">
        <v>472.82817742238836</v>
      </c>
      <c r="M85" s="4">
        <v>433.06553403130431</v>
      </c>
      <c r="N85" s="4">
        <v>387.36720925576515</v>
      </c>
      <c r="X85" s="76">
        <v>8</v>
      </c>
      <c r="Y85" s="4">
        <f>C85*Summary!$F$16*(1-Summary!$F$20)</f>
        <v>0</v>
      </c>
      <c r="Z85" s="4">
        <f>D85*Summary!$F$16*(1-Summary!$F$20)</f>
        <v>0</v>
      </c>
      <c r="AA85" s="4">
        <f>E85*Summary!$F$16*(1-Summary!$F$20)</f>
        <v>0</v>
      </c>
      <c r="AB85" s="4">
        <f>F85*Summary!$F$16*(1-Summary!$F$20)</f>
        <v>0</v>
      </c>
      <c r="AC85" s="4">
        <f>G85*Summary!$F$16*(1-Summary!$F$20)</f>
        <v>0</v>
      </c>
      <c r="AD85" s="4">
        <f>H85*Summary!$F$16*(1-Summary!$F$20)</f>
        <v>0</v>
      </c>
      <c r="AE85" s="4">
        <f>I85*Summary!$F$16*(1-Summary!$F$20)</f>
        <v>0</v>
      </c>
      <c r="AF85" s="4">
        <f>J85*Summary!$F$16*(1-Summary!$F$20)</f>
        <v>0</v>
      </c>
      <c r="AG85" s="4">
        <f>K85*Summary!$F$16*(1-Summary!$F$20)</f>
        <v>0</v>
      </c>
      <c r="AH85" s="4">
        <f>L85*Summary!$F$16*(1-Summary!$F$20)</f>
        <v>0</v>
      </c>
      <c r="AI85" s="4">
        <f>M85*Summary!$F$16*(1-Summary!$F$20)</f>
        <v>0</v>
      </c>
      <c r="AJ85" s="4">
        <f>N85*Summary!$F$16*(1-Summary!$F$20)</f>
        <v>0</v>
      </c>
      <c r="AN85" s="95">
        <v>0.33333333333333331</v>
      </c>
      <c r="AO85" s="96">
        <f t="shared" si="91"/>
        <v>688.76366279577246</v>
      </c>
      <c r="AP85" s="96">
        <f t="shared" si="90"/>
        <v>646.8762965322727</v>
      </c>
      <c r="AQ85" s="96">
        <f t="shared" si="90"/>
        <v>538.42305114042654</v>
      </c>
      <c r="AR85" s="96">
        <f t="shared" si="90"/>
        <v>429.33838589847198</v>
      </c>
      <c r="AS85" s="96">
        <f t="shared" si="90"/>
        <v>421.22557454801472</v>
      </c>
      <c r="AT85" s="96">
        <f t="shared" si="90"/>
        <v>579.16277203273046</v>
      </c>
      <c r="AU85" s="96">
        <f t="shared" si="90"/>
        <v>662.50304281998251</v>
      </c>
      <c r="AV85" s="96">
        <f t="shared" si="90"/>
        <v>672.76080760934485</v>
      </c>
      <c r="AW85" s="96">
        <f t="shared" si="90"/>
        <v>569.30696558010959</v>
      </c>
      <c r="AX85" s="96">
        <f t="shared" si="90"/>
        <v>482.64406878613158</v>
      </c>
      <c r="AY85" s="96">
        <f t="shared" si="90"/>
        <v>572.30202897398408</v>
      </c>
      <c r="AZ85" s="96">
        <f t="shared" si="90"/>
        <v>634.67299211643854</v>
      </c>
    </row>
    <row r="86" spans="2:55">
      <c r="B86" s="76">
        <v>9</v>
      </c>
      <c r="C86" s="4">
        <v>541.62081050636948</v>
      </c>
      <c r="D86" s="4">
        <v>573.90658445059432</v>
      </c>
      <c r="E86" s="4">
        <v>644.24234702647834</v>
      </c>
      <c r="F86" s="4">
        <v>639.51842099763849</v>
      </c>
      <c r="G86" s="4">
        <v>618.3921121337321</v>
      </c>
      <c r="H86" s="4">
        <v>428.45114203916154</v>
      </c>
      <c r="I86" s="4">
        <v>380.66639567546582</v>
      </c>
      <c r="J86" s="4">
        <v>379.56731401206514</v>
      </c>
      <c r="K86" s="4">
        <v>507.21125112323153</v>
      </c>
      <c r="L86" s="4">
        <v>533.39476137606903</v>
      </c>
      <c r="M86" s="4">
        <v>523.99274862600055</v>
      </c>
      <c r="N86" s="4">
        <v>485.97468861290918</v>
      </c>
      <c r="X86" s="76">
        <v>9</v>
      </c>
      <c r="Y86" s="4">
        <f>C86*Summary!$F$16*(1-Summary!$F$20)</f>
        <v>0</v>
      </c>
      <c r="Z86" s="4">
        <f>D86*Summary!$F$16*(1-Summary!$F$20)</f>
        <v>0</v>
      </c>
      <c r="AA86" s="4">
        <f>E86*Summary!$F$16*(1-Summary!$F$20)</f>
        <v>0</v>
      </c>
      <c r="AB86" s="4">
        <f>F86*Summary!$F$16*(1-Summary!$F$20)</f>
        <v>0</v>
      </c>
      <c r="AC86" s="4">
        <f>G86*Summary!$F$16*(1-Summary!$F$20)</f>
        <v>0</v>
      </c>
      <c r="AD86" s="4">
        <f>H86*Summary!$F$16*(1-Summary!$F$20)</f>
        <v>0</v>
      </c>
      <c r="AE86" s="4">
        <f>I86*Summary!$F$16*(1-Summary!$F$20)</f>
        <v>0</v>
      </c>
      <c r="AF86" s="4">
        <f>J86*Summary!$F$16*(1-Summary!$F$20)</f>
        <v>0</v>
      </c>
      <c r="AG86" s="4">
        <f>K86*Summary!$F$16*(1-Summary!$F$20)</f>
        <v>0</v>
      </c>
      <c r="AH86" s="4">
        <f>L86*Summary!$F$16*(1-Summary!$F$20)</f>
        <v>0</v>
      </c>
      <c r="AI86" s="4">
        <f>M86*Summary!$F$16*(1-Summary!$F$20)</f>
        <v>0</v>
      </c>
      <c r="AJ86" s="4">
        <f>N86*Summary!$F$16*(1-Summary!$F$20)</f>
        <v>0</v>
      </c>
      <c r="AN86" s="93">
        <v>0.375</v>
      </c>
      <c r="AO86" s="94">
        <f>IF(AO$34&gt;1,AO$34/$AM$34,0)/AO$28</f>
        <v>0</v>
      </c>
      <c r="AP86" s="94">
        <f t="shared" ref="AP86:AZ93" si="92">IF(AP$34&gt;1,AP$34/$AM$34,0)/AP$28</f>
        <v>0</v>
      </c>
      <c r="AQ86" s="94">
        <f t="shared" si="92"/>
        <v>0</v>
      </c>
      <c r="AR86" s="94">
        <f t="shared" si="92"/>
        <v>0</v>
      </c>
      <c r="AS86" s="94">
        <f t="shared" si="92"/>
        <v>0</v>
      </c>
      <c r="AT86" s="94">
        <f t="shared" si="92"/>
        <v>0</v>
      </c>
      <c r="AU86" s="94">
        <f t="shared" si="92"/>
        <v>134.45730625292302</v>
      </c>
      <c r="AV86" s="94">
        <f t="shared" si="92"/>
        <v>59.868522590018756</v>
      </c>
      <c r="AW86" s="94">
        <f t="shared" si="92"/>
        <v>0</v>
      </c>
      <c r="AX86" s="94">
        <f t="shared" si="92"/>
        <v>0</v>
      </c>
      <c r="AY86" s="94">
        <f t="shared" si="92"/>
        <v>0</v>
      </c>
      <c r="AZ86" s="94">
        <f t="shared" si="92"/>
        <v>0</v>
      </c>
    </row>
    <row r="87" spans="2:55">
      <c r="B87" s="76">
        <v>10</v>
      </c>
      <c r="C87" s="4">
        <v>590.7721934715388</v>
      </c>
      <c r="D87" s="4">
        <v>616.06751032178909</v>
      </c>
      <c r="E87" s="4">
        <v>674.3434024765362</v>
      </c>
      <c r="F87" s="4">
        <v>671.31997993856203</v>
      </c>
      <c r="G87" s="4">
        <v>657.89534886072477</v>
      </c>
      <c r="H87" s="4">
        <v>503.69015526717243</v>
      </c>
      <c r="I87" s="4">
        <v>405.5402533161033</v>
      </c>
      <c r="J87" s="4">
        <v>419.068225068304</v>
      </c>
      <c r="K87" s="4">
        <v>540.14497523666228</v>
      </c>
      <c r="L87" s="4">
        <v>579.47954522013993</v>
      </c>
      <c r="M87" s="4">
        <v>555.12783942490546</v>
      </c>
      <c r="N87" s="4">
        <v>521.82288096003697</v>
      </c>
      <c r="X87" s="76">
        <v>10</v>
      </c>
      <c r="Y87" s="4">
        <f>C87*Summary!$F$16*(1-Summary!$F$20)</f>
        <v>0</v>
      </c>
      <c r="Z87" s="4">
        <f>D87*Summary!$F$16*(1-Summary!$F$20)</f>
        <v>0</v>
      </c>
      <c r="AA87" s="4">
        <f>E87*Summary!$F$16*(1-Summary!$F$20)</f>
        <v>0</v>
      </c>
      <c r="AB87" s="4">
        <f>F87*Summary!$F$16*(1-Summary!$F$20)</f>
        <v>0</v>
      </c>
      <c r="AC87" s="4">
        <f>G87*Summary!$F$16*(1-Summary!$F$20)</f>
        <v>0</v>
      </c>
      <c r="AD87" s="4">
        <f>H87*Summary!$F$16*(1-Summary!$F$20)</f>
        <v>0</v>
      </c>
      <c r="AE87" s="4">
        <f>I87*Summary!$F$16*(1-Summary!$F$20)</f>
        <v>0</v>
      </c>
      <c r="AF87" s="4">
        <f>J87*Summary!$F$16*(1-Summary!$F$20)</f>
        <v>0</v>
      </c>
      <c r="AG87" s="4">
        <f>K87*Summary!$F$16*(1-Summary!$F$20)</f>
        <v>0</v>
      </c>
      <c r="AH87" s="4">
        <f>L87*Summary!$F$16*(1-Summary!$F$20)</f>
        <v>0</v>
      </c>
      <c r="AI87" s="4">
        <f>M87*Summary!$F$16*(1-Summary!$F$20)</f>
        <v>0</v>
      </c>
      <c r="AJ87" s="4">
        <f>N87*Summary!$F$16*(1-Summary!$F$20)</f>
        <v>0</v>
      </c>
      <c r="AN87" s="93">
        <v>0.41666666666666669</v>
      </c>
      <c r="AO87" s="94">
        <f t="shared" ref="AO87:AO93" si="93">IF(AO$34&gt;1,AO$34/$AM$34,0)/AO$28</f>
        <v>0</v>
      </c>
      <c r="AP87" s="94">
        <f t="shared" si="92"/>
        <v>0</v>
      </c>
      <c r="AQ87" s="94">
        <f t="shared" si="92"/>
        <v>0</v>
      </c>
      <c r="AR87" s="94">
        <f t="shared" si="92"/>
        <v>0</v>
      </c>
      <c r="AS87" s="94">
        <f t="shared" si="92"/>
        <v>0</v>
      </c>
      <c r="AT87" s="94">
        <f t="shared" si="92"/>
        <v>0</v>
      </c>
      <c r="AU87" s="94">
        <f t="shared" si="92"/>
        <v>134.45730625292302</v>
      </c>
      <c r="AV87" s="94">
        <f t="shared" si="92"/>
        <v>59.868522590018756</v>
      </c>
      <c r="AW87" s="94">
        <f t="shared" si="92"/>
        <v>0</v>
      </c>
      <c r="AX87" s="94">
        <f t="shared" si="92"/>
        <v>0</v>
      </c>
      <c r="AY87" s="94">
        <f t="shared" si="92"/>
        <v>0</v>
      </c>
      <c r="AZ87" s="94">
        <f t="shared" si="92"/>
        <v>0</v>
      </c>
    </row>
    <row r="88" spans="2:55">
      <c r="B88" s="76">
        <v>11</v>
      </c>
      <c r="C88" s="4">
        <v>581.0602935198724</v>
      </c>
      <c r="D88" s="4">
        <v>656.24860062512869</v>
      </c>
      <c r="E88" s="4">
        <v>682.80024915011916</v>
      </c>
      <c r="F88" s="4">
        <v>672.66942511441277</v>
      </c>
      <c r="G88" s="4">
        <v>650.30253943023081</v>
      </c>
      <c r="H88" s="4">
        <v>505.84080412931263</v>
      </c>
      <c r="I88" s="4">
        <v>403.25275389752079</v>
      </c>
      <c r="J88" s="4">
        <v>427.85597424370184</v>
      </c>
      <c r="K88" s="4">
        <v>547.48552859799793</v>
      </c>
      <c r="L88" s="4">
        <v>606.63999223428198</v>
      </c>
      <c r="M88" s="4">
        <v>578.92190667251805</v>
      </c>
      <c r="N88" s="4">
        <v>537.78411101741017</v>
      </c>
      <c r="X88" s="76">
        <v>11</v>
      </c>
      <c r="Y88" s="4">
        <f>C88*Summary!$F$16*(1-Summary!$F$20)</f>
        <v>0</v>
      </c>
      <c r="Z88" s="4">
        <f>D88*Summary!$F$16*(1-Summary!$F$20)</f>
        <v>0</v>
      </c>
      <c r="AA88" s="4">
        <f>E88*Summary!$F$16*(1-Summary!$F$20)</f>
        <v>0</v>
      </c>
      <c r="AB88" s="4">
        <f>F88*Summary!$F$16*(1-Summary!$F$20)</f>
        <v>0</v>
      </c>
      <c r="AC88" s="4">
        <f>G88*Summary!$F$16*(1-Summary!$F$20)</f>
        <v>0</v>
      </c>
      <c r="AD88" s="4">
        <f>H88*Summary!$F$16*(1-Summary!$F$20)</f>
        <v>0</v>
      </c>
      <c r="AE88" s="4">
        <f>I88*Summary!$F$16*(1-Summary!$F$20)</f>
        <v>0</v>
      </c>
      <c r="AF88" s="4">
        <f>J88*Summary!$F$16*(1-Summary!$F$20)</f>
        <v>0</v>
      </c>
      <c r="AG88" s="4">
        <f>K88*Summary!$F$16*(1-Summary!$F$20)</f>
        <v>0</v>
      </c>
      <c r="AH88" s="4">
        <f>L88*Summary!$F$16*(1-Summary!$F$20)</f>
        <v>0</v>
      </c>
      <c r="AI88" s="4">
        <f>M88*Summary!$F$16*(1-Summary!$F$20)</f>
        <v>0</v>
      </c>
      <c r="AJ88" s="4">
        <f>N88*Summary!$F$16*(1-Summary!$F$20)</f>
        <v>0</v>
      </c>
      <c r="AN88" s="93">
        <v>0.45833333333333331</v>
      </c>
      <c r="AO88" s="94">
        <f t="shared" si="93"/>
        <v>0</v>
      </c>
      <c r="AP88" s="94">
        <f t="shared" si="92"/>
        <v>0</v>
      </c>
      <c r="AQ88" s="94">
        <f t="shared" si="92"/>
        <v>0</v>
      </c>
      <c r="AR88" s="94">
        <f t="shared" si="92"/>
        <v>0</v>
      </c>
      <c r="AS88" s="94">
        <f t="shared" si="92"/>
        <v>0</v>
      </c>
      <c r="AT88" s="94">
        <f t="shared" si="92"/>
        <v>0</v>
      </c>
      <c r="AU88" s="94">
        <f t="shared" si="92"/>
        <v>134.45730625292302</v>
      </c>
      <c r="AV88" s="94">
        <f t="shared" si="92"/>
        <v>59.868522590018756</v>
      </c>
      <c r="AW88" s="94">
        <f t="shared" si="92"/>
        <v>0</v>
      </c>
      <c r="AX88" s="94">
        <f t="shared" si="92"/>
        <v>0</v>
      </c>
      <c r="AY88" s="94">
        <f t="shared" si="92"/>
        <v>0</v>
      </c>
      <c r="AZ88" s="94">
        <f t="shared" si="92"/>
        <v>0</v>
      </c>
    </row>
    <row r="89" spans="2:55">
      <c r="B89" s="76">
        <v>12</v>
      </c>
      <c r="C89" s="4">
        <v>583.63572108938456</v>
      </c>
      <c r="D89" s="4">
        <v>661.37758940326182</v>
      </c>
      <c r="E89" s="4">
        <v>682.43066973250757</v>
      </c>
      <c r="F89" s="4">
        <v>673.04296491338062</v>
      </c>
      <c r="G89" s="4">
        <v>656.0813256727763</v>
      </c>
      <c r="H89" s="4">
        <v>516.1546820471026</v>
      </c>
      <c r="I89" s="4">
        <v>393.2011543416229</v>
      </c>
      <c r="J89" s="4">
        <v>446.90822296508867</v>
      </c>
      <c r="K89" s="4">
        <v>539.78956387269363</v>
      </c>
      <c r="L89" s="4">
        <v>576.71892347734286</v>
      </c>
      <c r="M89" s="4">
        <v>588.84343719307049</v>
      </c>
      <c r="N89" s="4">
        <v>545.77324507918411</v>
      </c>
      <c r="X89" s="76">
        <v>12</v>
      </c>
      <c r="Y89" s="4">
        <f>C89*Summary!$F$16*(1-Summary!$F$20)</f>
        <v>0</v>
      </c>
      <c r="Z89" s="4">
        <f>D89*Summary!$F$16*(1-Summary!$F$20)</f>
        <v>0</v>
      </c>
      <c r="AA89" s="4">
        <f>E89*Summary!$F$16*(1-Summary!$F$20)</f>
        <v>0</v>
      </c>
      <c r="AB89" s="4">
        <f>F89*Summary!$F$16*(1-Summary!$F$20)</f>
        <v>0</v>
      </c>
      <c r="AC89" s="4">
        <f>G89*Summary!$F$16*(1-Summary!$F$20)</f>
        <v>0</v>
      </c>
      <c r="AD89" s="4">
        <f>H89*Summary!$F$16*(1-Summary!$F$20)</f>
        <v>0</v>
      </c>
      <c r="AE89" s="4">
        <f>I89*Summary!$F$16*(1-Summary!$F$20)</f>
        <v>0</v>
      </c>
      <c r="AF89" s="4">
        <f>J89*Summary!$F$16*(1-Summary!$F$20)</f>
        <v>0</v>
      </c>
      <c r="AG89" s="4">
        <f>K89*Summary!$F$16*(1-Summary!$F$20)</f>
        <v>0</v>
      </c>
      <c r="AH89" s="4">
        <f>L89*Summary!$F$16*(1-Summary!$F$20)</f>
        <v>0</v>
      </c>
      <c r="AI89" s="4">
        <f>M89*Summary!$F$16*(1-Summary!$F$20)</f>
        <v>0</v>
      </c>
      <c r="AJ89" s="4">
        <f>N89*Summary!$F$16*(1-Summary!$F$20)</f>
        <v>0</v>
      </c>
      <c r="AN89" s="93">
        <v>0.5</v>
      </c>
      <c r="AO89" s="94">
        <f t="shared" si="93"/>
        <v>0</v>
      </c>
      <c r="AP89" s="94">
        <f t="shared" si="92"/>
        <v>0</v>
      </c>
      <c r="AQ89" s="94">
        <f t="shared" si="92"/>
        <v>0</v>
      </c>
      <c r="AR89" s="94">
        <f t="shared" si="92"/>
        <v>0</v>
      </c>
      <c r="AS89" s="94">
        <f t="shared" si="92"/>
        <v>0</v>
      </c>
      <c r="AT89" s="94">
        <f t="shared" si="92"/>
        <v>0</v>
      </c>
      <c r="AU89" s="94">
        <f t="shared" si="92"/>
        <v>134.45730625292302</v>
      </c>
      <c r="AV89" s="94">
        <f t="shared" si="92"/>
        <v>59.868522590018756</v>
      </c>
      <c r="AW89" s="94">
        <f t="shared" si="92"/>
        <v>0</v>
      </c>
      <c r="AX89" s="94">
        <f t="shared" si="92"/>
        <v>0</v>
      </c>
      <c r="AY89" s="94">
        <f t="shared" si="92"/>
        <v>0</v>
      </c>
      <c r="AZ89" s="94">
        <f t="shared" si="92"/>
        <v>0</v>
      </c>
    </row>
    <row r="90" spans="2:55">
      <c r="B90" s="76">
        <v>13</v>
      </c>
      <c r="C90" s="4">
        <v>568.18725087516009</v>
      </c>
      <c r="D90" s="4">
        <v>653.88757534234298</v>
      </c>
      <c r="E90" s="4">
        <v>669.11721582831285</v>
      </c>
      <c r="F90" s="4">
        <v>663.08225189643292</v>
      </c>
      <c r="G90" s="4">
        <v>655.40030860639729</v>
      </c>
      <c r="H90" s="4">
        <v>509.82973899233082</v>
      </c>
      <c r="I90" s="4">
        <v>374.53016394967659</v>
      </c>
      <c r="J90" s="4">
        <v>427.05993759113085</v>
      </c>
      <c r="K90" s="4">
        <v>486.91722567028205</v>
      </c>
      <c r="L90" s="4">
        <v>575.51715839435678</v>
      </c>
      <c r="M90" s="4">
        <v>583.06219045827856</v>
      </c>
      <c r="N90" s="4">
        <v>539.77099221203662</v>
      </c>
      <c r="X90" s="76">
        <v>13</v>
      </c>
      <c r="Y90" s="4">
        <f>C90*Summary!$F$16*(1-Summary!$F$20)</f>
        <v>0</v>
      </c>
      <c r="Z90" s="4">
        <f>D90*Summary!$F$16*(1-Summary!$F$20)</f>
        <v>0</v>
      </c>
      <c r="AA90" s="4">
        <f>E90*Summary!$F$16*(1-Summary!$F$20)</f>
        <v>0</v>
      </c>
      <c r="AB90" s="4">
        <f>F90*Summary!$F$16*(1-Summary!$F$20)</f>
        <v>0</v>
      </c>
      <c r="AC90" s="4">
        <f>G90*Summary!$F$16*(1-Summary!$F$20)</f>
        <v>0</v>
      </c>
      <c r="AD90" s="4">
        <f>H90*Summary!$F$16*(1-Summary!$F$20)</f>
        <v>0</v>
      </c>
      <c r="AE90" s="4">
        <f>I90*Summary!$F$16*(1-Summary!$F$20)</f>
        <v>0</v>
      </c>
      <c r="AF90" s="4">
        <f>J90*Summary!$F$16*(1-Summary!$F$20)</f>
        <v>0</v>
      </c>
      <c r="AG90" s="4">
        <f>K90*Summary!$F$16*(1-Summary!$F$20)</f>
        <v>0</v>
      </c>
      <c r="AH90" s="4">
        <f>L90*Summary!$F$16*(1-Summary!$F$20)</f>
        <v>0</v>
      </c>
      <c r="AI90" s="4">
        <f>M90*Summary!$F$16*(1-Summary!$F$20)</f>
        <v>0</v>
      </c>
      <c r="AJ90" s="4">
        <f>N90*Summary!$F$16*(1-Summary!$F$20)</f>
        <v>0</v>
      </c>
      <c r="AN90" s="93">
        <v>0.54166666666666663</v>
      </c>
      <c r="AO90" s="94">
        <f t="shared" si="93"/>
        <v>0</v>
      </c>
      <c r="AP90" s="94">
        <f t="shared" si="92"/>
        <v>0</v>
      </c>
      <c r="AQ90" s="94">
        <f t="shared" si="92"/>
        <v>0</v>
      </c>
      <c r="AR90" s="94">
        <f t="shared" si="92"/>
        <v>0</v>
      </c>
      <c r="AS90" s="94">
        <f t="shared" si="92"/>
        <v>0</v>
      </c>
      <c r="AT90" s="94">
        <f t="shared" si="92"/>
        <v>0</v>
      </c>
      <c r="AU90" s="94">
        <f t="shared" si="92"/>
        <v>134.45730625292302</v>
      </c>
      <c r="AV90" s="94">
        <f t="shared" si="92"/>
        <v>59.868522590018756</v>
      </c>
      <c r="AW90" s="94">
        <f t="shared" si="92"/>
        <v>0</v>
      </c>
      <c r="AX90" s="94">
        <f t="shared" si="92"/>
        <v>0</v>
      </c>
      <c r="AY90" s="94">
        <f t="shared" si="92"/>
        <v>0</v>
      </c>
      <c r="AZ90" s="94">
        <f t="shared" si="92"/>
        <v>0</v>
      </c>
    </row>
    <row r="91" spans="2:55">
      <c r="B91" s="76">
        <v>14</v>
      </c>
      <c r="C91" s="4">
        <v>549.38668017578027</v>
      </c>
      <c r="D91" s="4">
        <v>625.18191873326361</v>
      </c>
      <c r="E91" s="4">
        <v>641.76378869966697</v>
      </c>
      <c r="F91" s="4">
        <v>634.42939836582832</v>
      </c>
      <c r="G91" s="4">
        <v>652.89465115949849</v>
      </c>
      <c r="H91" s="4">
        <v>477.9447474557499</v>
      </c>
      <c r="I91" s="4">
        <v>373.66051476194247</v>
      </c>
      <c r="J91" s="4">
        <v>360.68999617781071</v>
      </c>
      <c r="K91" s="4">
        <v>444.68627881219561</v>
      </c>
      <c r="L91" s="4">
        <v>532.67835366778513</v>
      </c>
      <c r="M91" s="4">
        <v>534.47119302865019</v>
      </c>
      <c r="N91" s="4">
        <v>509.80699966227229</v>
      </c>
      <c r="X91" s="76">
        <v>14</v>
      </c>
      <c r="Y91" s="4">
        <f>C91*Summary!$F$16*(1-Summary!$F$20)</f>
        <v>0</v>
      </c>
      <c r="Z91" s="4">
        <f>D91*Summary!$F$16*(1-Summary!$F$20)</f>
        <v>0</v>
      </c>
      <c r="AA91" s="4">
        <f>E91*Summary!$F$16*(1-Summary!$F$20)</f>
        <v>0</v>
      </c>
      <c r="AB91" s="4">
        <f>F91*Summary!$F$16*(1-Summary!$F$20)</f>
        <v>0</v>
      </c>
      <c r="AC91" s="4">
        <f>G91*Summary!$F$16*(1-Summary!$F$20)</f>
        <v>0</v>
      </c>
      <c r="AD91" s="4">
        <f>H91*Summary!$F$16*(1-Summary!$F$20)</f>
        <v>0</v>
      </c>
      <c r="AE91" s="4">
        <f>I91*Summary!$F$16*(1-Summary!$F$20)</f>
        <v>0</v>
      </c>
      <c r="AF91" s="4">
        <f>J91*Summary!$F$16*(1-Summary!$F$20)</f>
        <v>0</v>
      </c>
      <c r="AG91" s="4">
        <f>K91*Summary!$F$16*(1-Summary!$F$20)</f>
        <v>0</v>
      </c>
      <c r="AH91" s="4">
        <f>L91*Summary!$F$16*(1-Summary!$F$20)</f>
        <v>0</v>
      </c>
      <c r="AI91" s="4">
        <f>M91*Summary!$F$16*(1-Summary!$F$20)</f>
        <v>0</v>
      </c>
      <c r="AJ91" s="4">
        <f>N91*Summary!$F$16*(1-Summary!$F$20)</f>
        <v>0</v>
      </c>
      <c r="AN91" s="93">
        <v>0.58333333333333337</v>
      </c>
      <c r="AO91" s="94">
        <f t="shared" si="93"/>
        <v>0</v>
      </c>
      <c r="AP91" s="94">
        <f t="shared" si="92"/>
        <v>0</v>
      </c>
      <c r="AQ91" s="94">
        <f t="shared" si="92"/>
        <v>0</v>
      </c>
      <c r="AR91" s="94">
        <f t="shared" si="92"/>
        <v>0</v>
      </c>
      <c r="AS91" s="94">
        <f t="shared" si="92"/>
        <v>0</v>
      </c>
      <c r="AT91" s="94">
        <f t="shared" si="92"/>
        <v>0</v>
      </c>
      <c r="AU91" s="94">
        <f t="shared" si="92"/>
        <v>134.45730625292302</v>
      </c>
      <c r="AV91" s="94">
        <f t="shared" si="92"/>
        <v>59.868522590018756</v>
      </c>
      <c r="AW91" s="94">
        <f t="shared" si="92"/>
        <v>0</v>
      </c>
      <c r="AX91" s="94">
        <f t="shared" si="92"/>
        <v>0</v>
      </c>
      <c r="AY91" s="94">
        <f t="shared" si="92"/>
        <v>0</v>
      </c>
      <c r="AZ91" s="94">
        <f t="shared" si="92"/>
        <v>0</v>
      </c>
    </row>
    <row r="92" spans="2:55">
      <c r="B92" s="76">
        <v>15</v>
      </c>
      <c r="C92" s="4">
        <v>476.27411366665262</v>
      </c>
      <c r="D92" s="4">
        <v>564.03914443339863</v>
      </c>
      <c r="E92" s="4">
        <v>592.84937136108374</v>
      </c>
      <c r="F92" s="4">
        <v>576.67324932606095</v>
      </c>
      <c r="G92" s="4">
        <v>602.83458818437907</v>
      </c>
      <c r="H92" s="4">
        <v>414.12419284057427</v>
      </c>
      <c r="I92" s="4">
        <v>313.7219124698421</v>
      </c>
      <c r="J92" s="4">
        <v>291.44557627087795</v>
      </c>
      <c r="K92" s="4">
        <v>364.92027668066788</v>
      </c>
      <c r="L92" s="4">
        <v>459.78616974160775</v>
      </c>
      <c r="M92" s="4">
        <v>455.69264204961024</v>
      </c>
      <c r="N92" s="4">
        <v>447.50202737820069</v>
      </c>
      <c r="X92" s="76">
        <v>15</v>
      </c>
      <c r="Y92" s="4">
        <f>C92*Summary!$F$16*(1-Summary!$F$20)</f>
        <v>0</v>
      </c>
      <c r="Z92" s="4">
        <f>D92*Summary!$F$16*(1-Summary!$F$20)</f>
        <v>0</v>
      </c>
      <c r="AA92" s="4">
        <f>E92*Summary!$F$16*(1-Summary!$F$20)</f>
        <v>0</v>
      </c>
      <c r="AB92" s="4">
        <f>F92*Summary!$F$16*(1-Summary!$F$20)</f>
        <v>0</v>
      </c>
      <c r="AC92" s="4">
        <f>G92*Summary!$F$16*(1-Summary!$F$20)</f>
        <v>0</v>
      </c>
      <c r="AD92" s="4">
        <f>H92*Summary!$F$16*(1-Summary!$F$20)</f>
        <v>0</v>
      </c>
      <c r="AE92" s="4">
        <f>I92*Summary!$F$16*(1-Summary!$F$20)</f>
        <v>0</v>
      </c>
      <c r="AF92" s="4">
        <f>J92*Summary!$F$16*(1-Summary!$F$20)</f>
        <v>0</v>
      </c>
      <c r="AG92" s="4">
        <f>K92*Summary!$F$16*(1-Summary!$F$20)</f>
        <v>0</v>
      </c>
      <c r="AH92" s="4">
        <f>L92*Summary!$F$16*(1-Summary!$F$20)</f>
        <v>0</v>
      </c>
      <c r="AI92" s="4">
        <f>M92*Summary!$F$16*(1-Summary!$F$20)</f>
        <v>0</v>
      </c>
      <c r="AJ92" s="4">
        <f>N92*Summary!$F$16*(1-Summary!$F$20)</f>
        <v>0</v>
      </c>
      <c r="AN92" s="93">
        <v>0.625</v>
      </c>
      <c r="AO92" s="94">
        <f t="shared" si="93"/>
        <v>0</v>
      </c>
      <c r="AP92" s="94">
        <f t="shared" si="92"/>
        <v>0</v>
      </c>
      <c r="AQ92" s="94">
        <f t="shared" si="92"/>
        <v>0</v>
      </c>
      <c r="AR92" s="94">
        <f t="shared" si="92"/>
        <v>0</v>
      </c>
      <c r="AS92" s="94">
        <f t="shared" si="92"/>
        <v>0</v>
      </c>
      <c r="AT92" s="94">
        <f t="shared" si="92"/>
        <v>0</v>
      </c>
      <c r="AU92" s="94">
        <f t="shared" si="92"/>
        <v>134.45730625292302</v>
      </c>
      <c r="AV92" s="94">
        <f t="shared" si="92"/>
        <v>59.868522590018756</v>
      </c>
      <c r="AW92" s="94">
        <f t="shared" si="92"/>
        <v>0</v>
      </c>
      <c r="AX92" s="94">
        <f t="shared" si="92"/>
        <v>0</v>
      </c>
      <c r="AY92" s="94">
        <f t="shared" si="92"/>
        <v>0</v>
      </c>
      <c r="AZ92" s="94">
        <f t="shared" si="92"/>
        <v>0</v>
      </c>
    </row>
    <row r="93" spans="2:55">
      <c r="B93" s="76">
        <v>16</v>
      </c>
      <c r="C93" s="4">
        <v>288.39606577401361</v>
      </c>
      <c r="D93" s="4">
        <v>421.24777219520507</v>
      </c>
      <c r="E93" s="4">
        <v>477.49913545717629</v>
      </c>
      <c r="F93" s="4">
        <v>473.64010615844353</v>
      </c>
      <c r="G93" s="4">
        <v>486.69868003017308</v>
      </c>
      <c r="H93" s="4">
        <v>325.5773410235513</v>
      </c>
      <c r="I93" s="4">
        <v>287.69037637442091</v>
      </c>
      <c r="J93" s="4">
        <v>232.54988563766864</v>
      </c>
      <c r="K93" s="4">
        <v>272.59883915324014</v>
      </c>
      <c r="L93" s="4">
        <v>244.61353419039352</v>
      </c>
      <c r="M93" s="4">
        <v>215.21597392013038</v>
      </c>
      <c r="N93" s="4">
        <v>217.61852325974101</v>
      </c>
      <c r="X93" s="76">
        <v>16</v>
      </c>
      <c r="Y93" s="4">
        <f>C93*Summary!$F$16*(1-Summary!$F$20)</f>
        <v>0</v>
      </c>
      <c r="Z93" s="4">
        <f>D93*Summary!$F$16*(1-Summary!$F$20)</f>
        <v>0</v>
      </c>
      <c r="AA93" s="4">
        <f>E93*Summary!$F$16*(1-Summary!$F$20)</f>
        <v>0</v>
      </c>
      <c r="AB93" s="4">
        <f>F93*Summary!$F$16*(1-Summary!$F$20)</f>
        <v>0</v>
      </c>
      <c r="AC93" s="4">
        <f>G93*Summary!$F$16*(1-Summary!$F$20)</f>
        <v>0</v>
      </c>
      <c r="AD93" s="4">
        <f>H93*Summary!$F$16*(1-Summary!$F$20)</f>
        <v>0</v>
      </c>
      <c r="AE93" s="4">
        <f>I93*Summary!$F$16*(1-Summary!$F$20)</f>
        <v>0</v>
      </c>
      <c r="AF93" s="4">
        <f>J93*Summary!$F$16*(1-Summary!$F$20)</f>
        <v>0</v>
      </c>
      <c r="AG93" s="4">
        <f>K93*Summary!$F$16*(1-Summary!$F$20)</f>
        <v>0</v>
      </c>
      <c r="AH93" s="4">
        <f>L93*Summary!$F$16*(1-Summary!$F$20)</f>
        <v>0</v>
      </c>
      <c r="AI93" s="4">
        <f>M93*Summary!$F$16*(1-Summary!$F$20)</f>
        <v>0</v>
      </c>
      <c r="AJ93" s="4">
        <f>N93*Summary!$F$16*(1-Summary!$F$20)</f>
        <v>0</v>
      </c>
      <c r="AN93" s="93">
        <v>0.66666666666666663</v>
      </c>
      <c r="AO93" s="94">
        <f t="shared" si="93"/>
        <v>0</v>
      </c>
      <c r="AP93" s="94">
        <f t="shared" si="92"/>
        <v>0</v>
      </c>
      <c r="AQ93" s="94">
        <f t="shared" si="92"/>
        <v>0</v>
      </c>
      <c r="AR93" s="94">
        <f t="shared" si="92"/>
        <v>0</v>
      </c>
      <c r="AS93" s="94">
        <f t="shared" si="92"/>
        <v>0</v>
      </c>
      <c r="AT93" s="94">
        <f t="shared" si="92"/>
        <v>0</v>
      </c>
      <c r="AU93" s="94">
        <f t="shared" si="92"/>
        <v>134.45730625292302</v>
      </c>
      <c r="AV93" s="94">
        <f t="shared" si="92"/>
        <v>59.868522590018756</v>
      </c>
      <c r="AW93" s="94">
        <f t="shared" si="92"/>
        <v>0</v>
      </c>
      <c r="AX93" s="94">
        <f t="shared" si="92"/>
        <v>0</v>
      </c>
      <c r="AY93" s="94">
        <f t="shared" si="92"/>
        <v>0</v>
      </c>
      <c r="AZ93" s="94">
        <f t="shared" si="92"/>
        <v>0</v>
      </c>
      <c r="BB93" s="138">
        <f>SUM(AO101:AZ101)</f>
        <v>5360559.9929065639</v>
      </c>
      <c r="BC93" s="139"/>
    </row>
    <row r="94" spans="2:55">
      <c r="B94" s="76">
        <v>17</v>
      </c>
      <c r="C94" s="4">
        <v>13.717038672871151</v>
      </c>
      <c r="D94" s="4">
        <v>123.30020733138092</v>
      </c>
      <c r="E94" s="4">
        <v>184.32502967758114</v>
      </c>
      <c r="F94" s="4">
        <v>204.13594758949287</v>
      </c>
      <c r="G94" s="4">
        <v>225.71853114679831</v>
      </c>
      <c r="H94" s="4">
        <v>178.98726307650517</v>
      </c>
      <c r="I94" s="4">
        <v>166.66291020281872</v>
      </c>
      <c r="J94" s="4">
        <v>114.55461382742713</v>
      </c>
      <c r="K94" s="4">
        <v>90.581734687480406</v>
      </c>
      <c r="L94" s="4">
        <v>10.895725012690079</v>
      </c>
      <c r="M94" s="4">
        <v>0.32683948759743381</v>
      </c>
      <c r="N94" s="4">
        <v>0.46587735423605764</v>
      </c>
      <c r="X94" s="76">
        <v>17</v>
      </c>
      <c r="Y94" s="4">
        <f>C94*Summary!$F$16*(1-Summary!$F$20)</f>
        <v>0</v>
      </c>
      <c r="Z94" s="4">
        <f>D94*Summary!$F$16*(1-Summary!$F$20)</f>
        <v>0</v>
      </c>
      <c r="AA94" s="4">
        <f>E94*Summary!$F$16*(1-Summary!$F$20)</f>
        <v>0</v>
      </c>
      <c r="AB94" s="4">
        <f>F94*Summary!$F$16*(1-Summary!$F$20)</f>
        <v>0</v>
      </c>
      <c r="AC94" s="4">
        <f>G94*Summary!$F$16*(1-Summary!$F$20)</f>
        <v>0</v>
      </c>
      <c r="AD94" s="4">
        <f>H94*Summary!$F$16*(1-Summary!$F$20)</f>
        <v>0</v>
      </c>
      <c r="AE94" s="4">
        <f>I94*Summary!$F$16*(1-Summary!$F$20)</f>
        <v>0</v>
      </c>
      <c r="AF94" s="4">
        <f>J94*Summary!$F$16*(1-Summary!$F$20)</f>
        <v>0</v>
      </c>
      <c r="AG94" s="4">
        <f>K94*Summary!$F$16*(1-Summary!$F$20)</f>
        <v>0</v>
      </c>
      <c r="AH94" s="4">
        <f>L94*Summary!$F$16*(1-Summary!$F$20)</f>
        <v>0</v>
      </c>
      <c r="AI94" s="4">
        <f>M94*Summary!$F$16*(1-Summary!$F$20)</f>
        <v>0</v>
      </c>
      <c r="AJ94" s="4">
        <f>N94*Summary!$F$16*(1-Summary!$F$20)</f>
        <v>0</v>
      </c>
      <c r="AN94" s="95">
        <v>0.70833333333333337</v>
      </c>
      <c r="AO94" s="96">
        <f>IF(AO$35&gt;1,AO$35/$AM$35,0)/AO$28</f>
        <v>995.98210265977934</v>
      </c>
      <c r="AP94" s="96">
        <f t="shared" ref="AP94:AZ100" si="94">IF(AP$35&gt;1,AP$35/$AM$35,0)/AP$28</f>
        <v>968.8030541685979</v>
      </c>
      <c r="AQ94" s="96">
        <f t="shared" si="94"/>
        <v>956.38501192119054</v>
      </c>
      <c r="AR94" s="96">
        <f t="shared" si="94"/>
        <v>957.04954244707949</v>
      </c>
      <c r="AS94" s="96">
        <f t="shared" si="94"/>
        <v>958.37650867730031</v>
      </c>
      <c r="AT94" s="96">
        <f t="shared" si="94"/>
        <v>963.04215788941485</v>
      </c>
      <c r="AU94" s="96">
        <f t="shared" si="94"/>
        <v>970.59068178553821</v>
      </c>
      <c r="AV94" s="96">
        <f t="shared" si="94"/>
        <v>966.1447242538319</v>
      </c>
      <c r="AW94" s="96">
        <f t="shared" si="94"/>
        <v>974.45698957980005</v>
      </c>
      <c r="AX94" s="96">
        <f t="shared" si="94"/>
        <v>997.62084922199358</v>
      </c>
      <c r="AY94" s="96">
        <f t="shared" si="94"/>
        <v>1000</v>
      </c>
      <c r="AZ94" s="96">
        <f t="shared" si="94"/>
        <v>1000</v>
      </c>
      <c r="BB94" s="139"/>
      <c r="BC94" s="139"/>
    </row>
    <row r="95" spans="2:55">
      <c r="B95" s="76">
        <v>18</v>
      </c>
      <c r="C95" s="4"/>
      <c r="D95" s="4"/>
      <c r="E95" s="4"/>
      <c r="F95" s="4"/>
      <c r="G95" s="4">
        <v>3.3357808490113876</v>
      </c>
      <c r="H95" s="4">
        <v>8.7778718157691262</v>
      </c>
      <c r="I95" s="4">
        <v>9.8992529541074425</v>
      </c>
      <c r="J95" s="4">
        <v>1.1357109777726548</v>
      </c>
      <c r="K95" s="4"/>
      <c r="L95" s="4"/>
      <c r="M95" s="4"/>
      <c r="N95" s="4"/>
      <c r="X95" s="76">
        <v>18</v>
      </c>
      <c r="Y95" s="4">
        <f>C95*Summary!$F$16*(1-Summary!$F$20)</f>
        <v>0</v>
      </c>
      <c r="Z95" s="4">
        <f>D95*Summary!$F$16*(1-Summary!$F$20)</f>
        <v>0</v>
      </c>
      <c r="AA95" s="4">
        <f>E95*Summary!$F$16*(1-Summary!$F$20)</f>
        <v>0</v>
      </c>
      <c r="AB95" s="4">
        <f>F95*Summary!$F$16*(1-Summary!$F$20)</f>
        <v>0</v>
      </c>
      <c r="AC95" s="4">
        <f>G95*Summary!$F$16*(1-Summary!$F$20)</f>
        <v>0</v>
      </c>
      <c r="AD95" s="4">
        <f>H95*Summary!$F$16*(1-Summary!$F$20)</f>
        <v>0</v>
      </c>
      <c r="AE95" s="4">
        <f>I95*Summary!$F$16*(1-Summary!$F$20)</f>
        <v>0</v>
      </c>
      <c r="AF95" s="4">
        <f>J95*Summary!$F$16*(1-Summary!$F$20)</f>
        <v>0</v>
      </c>
      <c r="AG95" s="4">
        <f>K95*Summary!$F$16*(1-Summary!$F$20)</f>
        <v>0</v>
      </c>
      <c r="AH95" s="4">
        <f>L95*Summary!$F$16*(1-Summary!$F$20)</f>
        <v>0</v>
      </c>
      <c r="AI95" s="4">
        <f>M95*Summary!$F$16*(1-Summary!$F$20)</f>
        <v>0</v>
      </c>
      <c r="AJ95" s="4">
        <f>N95*Summary!$F$16*(1-Summary!$F$20)</f>
        <v>0</v>
      </c>
      <c r="AN95" s="95">
        <v>0.75</v>
      </c>
      <c r="AO95" s="96">
        <f t="shared" ref="AO95:AO100" si="95">IF(AO$35&gt;1,AO$35/$AM$35,0)/AO$28</f>
        <v>995.98210265977934</v>
      </c>
      <c r="AP95" s="96">
        <f t="shared" si="94"/>
        <v>968.8030541685979</v>
      </c>
      <c r="AQ95" s="96">
        <f t="shared" si="94"/>
        <v>956.38501192119054</v>
      </c>
      <c r="AR95" s="96">
        <f t="shared" si="94"/>
        <v>957.04954244707949</v>
      </c>
      <c r="AS95" s="96">
        <f t="shared" si="94"/>
        <v>958.37650867730031</v>
      </c>
      <c r="AT95" s="96">
        <f t="shared" si="94"/>
        <v>963.04215788941485</v>
      </c>
      <c r="AU95" s="96">
        <f t="shared" si="94"/>
        <v>970.59068178553821</v>
      </c>
      <c r="AV95" s="96">
        <f t="shared" si="94"/>
        <v>966.1447242538319</v>
      </c>
      <c r="AW95" s="96">
        <f t="shared" si="94"/>
        <v>974.45698957980005</v>
      </c>
      <c r="AX95" s="96">
        <f t="shared" si="94"/>
        <v>997.62084922199358</v>
      </c>
      <c r="AY95" s="96">
        <f t="shared" si="94"/>
        <v>1000</v>
      </c>
      <c r="AZ95" s="96">
        <f t="shared" si="94"/>
        <v>1000</v>
      </c>
    </row>
    <row r="96" spans="2:55">
      <c r="B96" s="76">
        <v>19</v>
      </c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X96" s="76">
        <v>19</v>
      </c>
      <c r="Y96" s="4">
        <f>C96*Summary!$F$16*(1-Summary!$F$20)</f>
        <v>0</v>
      </c>
      <c r="Z96" s="4">
        <f>D96*Summary!$F$16*(1-Summary!$F$20)</f>
        <v>0</v>
      </c>
      <c r="AA96" s="4">
        <f>E96*Summary!$F$16*(1-Summary!$F$20)</f>
        <v>0</v>
      </c>
      <c r="AB96" s="4">
        <f>F96*Summary!$F$16*(1-Summary!$F$20)</f>
        <v>0</v>
      </c>
      <c r="AC96" s="4">
        <f>G96*Summary!$F$16*(1-Summary!$F$20)</f>
        <v>0</v>
      </c>
      <c r="AD96" s="4">
        <f>H96*Summary!$F$16*(1-Summary!$F$20)</f>
        <v>0</v>
      </c>
      <c r="AE96" s="4">
        <f>I96*Summary!$F$16*(1-Summary!$F$20)</f>
        <v>0</v>
      </c>
      <c r="AF96" s="4">
        <f>J96*Summary!$F$16*(1-Summary!$F$20)</f>
        <v>0</v>
      </c>
      <c r="AG96" s="4">
        <f>K96*Summary!$F$16*(1-Summary!$F$20)</f>
        <v>0</v>
      </c>
      <c r="AH96" s="4">
        <f>L96*Summary!$F$16*(1-Summary!$F$20)</f>
        <v>0</v>
      </c>
      <c r="AI96" s="4">
        <f>M96*Summary!$F$16*(1-Summary!$F$20)</f>
        <v>0</v>
      </c>
      <c r="AJ96" s="4">
        <f>N96*Summary!$F$16*(1-Summary!$F$20)</f>
        <v>0</v>
      </c>
      <c r="AN96" s="95">
        <v>0.79166666666666663</v>
      </c>
      <c r="AO96" s="96">
        <f t="shared" si="95"/>
        <v>995.98210265977934</v>
      </c>
      <c r="AP96" s="96">
        <f t="shared" si="94"/>
        <v>968.8030541685979</v>
      </c>
      <c r="AQ96" s="96">
        <f t="shared" si="94"/>
        <v>956.38501192119054</v>
      </c>
      <c r="AR96" s="96">
        <f t="shared" si="94"/>
        <v>957.04954244707949</v>
      </c>
      <c r="AS96" s="96">
        <f t="shared" si="94"/>
        <v>958.37650867730031</v>
      </c>
      <c r="AT96" s="96">
        <f t="shared" si="94"/>
        <v>963.04215788941485</v>
      </c>
      <c r="AU96" s="96">
        <f t="shared" si="94"/>
        <v>970.59068178553821</v>
      </c>
      <c r="AV96" s="96">
        <f t="shared" si="94"/>
        <v>966.1447242538319</v>
      </c>
      <c r="AW96" s="96">
        <f t="shared" si="94"/>
        <v>974.45698957980005</v>
      </c>
      <c r="AX96" s="96">
        <f t="shared" si="94"/>
        <v>997.62084922199358</v>
      </c>
      <c r="AY96" s="96">
        <f t="shared" si="94"/>
        <v>1000</v>
      </c>
      <c r="AZ96" s="96">
        <f t="shared" si="94"/>
        <v>1000</v>
      </c>
    </row>
    <row r="97" spans="2:52">
      <c r="B97" s="76">
        <v>20</v>
      </c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X97" s="76">
        <v>20</v>
      </c>
      <c r="Y97" s="4">
        <f>C97*Summary!$F$16*(1-Summary!$F$20)</f>
        <v>0</v>
      </c>
      <c r="Z97" s="4">
        <f>D97*Summary!$F$16*(1-Summary!$F$20)</f>
        <v>0</v>
      </c>
      <c r="AA97" s="4">
        <f>E97*Summary!$F$16*(1-Summary!$F$20)</f>
        <v>0</v>
      </c>
      <c r="AB97" s="4">
        <f>F97*Summary!$F$16*(1-Summary!$F$20)</f>
        <v>0</v>
      </c>
      <c r="AC97" s="4">
        <f>G97*Summary!$F$16*(1-Summary!$F$20)</f>
        <v>0</v>
      </c>
      <c r="AD97" s="4">
        <f>H97*Summary!$F$16*(1-Summary!$F$20)</f>
        <v>0</v>
      </c>
      <c r="AE97" s="4">
        <f>I97*Summary!$F$16*(1-Summary!$F$20)</f>
        <v>0</v>
      </c>
      <c r="AF97" s="4">
        <f>J97*Summary!$F$16*(1-Summary!$F$20)</f>
        <v>0</v>
      </c>
      <c r="AG97" s="4">
        <f>K97*Summary!$F$16*(1-Summary!$F$20)</f>
        <v>0</v>
      </c>
      <c r="AH97" s="4">
        <f>L97*Summary!$F$16*(1-Summary!$F$20)</f>
        <v>0</v>
      </c>
      <c r="AI97" s="4">
        <f>M97*Summary!$F$16*(1-Summary!$F$20)</f>
        <v>0</v>
      </c>
      <c r="AJ97" s="4">
        <f>N97*Summary!$F$16*(1-Summary!$F$20)</f>
        <v>0</v>
      </c>
      <c r="AN97" s="95">
        <v>0.83333333333333337</v>
      </c>
      <c r="AO97" s="96">
        <f t="shared" si="95"/>
        <v>995.98210265977934</v>
      </c>
      <c r="AP97" s="96">
        <f t="shared" si="94"/>
        <v>968.8030541685979</v>
      </c>
      <c r="AQ97" s="96">
        <f t="shared" si="94"/>
        <v>956.38501192119054</v>
      </c>
      <c r="AR97" s="96">
        <f t="shared" si="94"/>
        <v>957.04954244707949</v>
      </c>
      <c r="AS97" s="96">
        <f t="shared" si="94"/>
        <v>958.37650867730031</v>
      </c>
      <c r="AT97" s="96">
        <f t="shared" si="94"/>
        <v>963.04215788941485</v>
      </c>
      <c r="AU97" s="96">
        <f t="shared" si="94"/>
        <v>970.59068178553821</v>
      </c>
      <c r="AV97" s="96">
        <f t="shared" si="94"/>
        <v>966.1447242538319</v>
      </c>
      <c r="AW97" s="96">
        <f t="shared" si="94"/>
        <v>974.45698957980005</v>
      </c>
      <c r="AX97" s="96">
        <f t="shared" si="94"/>
        <v>997.62084922199358</v>
      </c>
      <c r="AY97" s="96">
        <f t="shared" si="94"/>
        <v>1000</v>
      </c>
      <c r="AZ97" s="96">
        <f t="shared" si="94"/>
        <v>1000</v>
      </c>
    </row>
    <row r="98" spans="2:52">
      <c r="B98" s="76">
        <v>21</v>
      </c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P98" s="136">
        <f>SUM(Y103:AJ103)</f>
        <v>0</v>
      </c>
      <c r="Q98" s="136"/>
      <c r="R98" s="136"/>
      <c r="S98" s="136"/>
      <c r="T98" s="136"/>
      <c r="X98" s="76">
        <v>21</v>
      </c>
      <c r="Y98" s="4">
        <f>C98*Summary!$F$16*(1-Summary!$F$20)</f>
        <v>0</v>
      </c>
      <c r="Z98" s="4">
        <f>D98*Summary!$F$16*(1-Summary!$F$20)</f>
        <v>0</v>
      </c>
      <c r="AA98" s="4">
        <f>E98*Summary!$F$16*(1-Summary!$F$20)</f>
        <v>0</v>
      </c>
      <c r="AB98" s="4">
        <f>F98*Summary!$F$16*(1-Summary!$F$20)</f>
        <v>0</v>
      </c>
      <c r="AC98" s="4">
        <f>G98*Summary!$F$16*(1-Summary!$F$20)</f>
        <v>0</v>
      </c>
      <c r="AD98" s="4">
        <f>H98*Summary!$F$16*(1-Summary!$F$20)</f>
        <v>0</v>
      </c>
      <c r="AE98" s="4">
        <f>I98*Summary!$F$16*(1-Summary!$F$20)</f>
        <v>0</v>
      </c>
      <c r="AF98" s="4">
        <f>J98*Summary!$F$16*(1-Summary!$F$20)</f>
        <v>0</v>
      </c>
      <c r="AG98" s="4">
        <f>K98*Summary!$F$16*(1-Summary!$F$20)</f>
        <v>0</v>
      </c>
      <c r="AH98" s="4">
        <f>L98*Summary!$F$16*(1-Summary!$F$20)</f>
        <v>0</v>
      </c>
      <c r="AI98" s="4">
        <f>M98*Summary!$F$16*(1-Summary!$F$20)</f>
        <v>0</v>
      </c>
      <c r="AJ98" s="4">
        <f>N98*Summary!$F$16*(1-Summary!$F$20)</f>
        <v>0</v>
      </c>
      <c r="AN98" s="95">
        <v>0.875</v>
      </c>
      <c r="AO98" s="96">
        <f t="shared" si="95"/>
        <v>995.98210265977934</v>
      </c>
      <c r="AP98" s="96">
        <f t="shared" si="94"/>
        <v>968.8030541685979</v>
      </c>
      <c r="AQ98" s="96">
        <f t="shared" si="94"/>
        <v>956.38501192119054</v>
      </c>
      <c r="AR98" s="96">
        <f t="shared" si="94"/>
        <v>957.04954244707949</v>
      </c>
      <c r="AS98" s="96">
        <f t="shared" si="94"/>
        <v>958.37650867730031</v>
      </c>
      <c r="AT98" s="96">
        <f t="shared" si="94"/>
        <v>963.04215788941485</v>
      </c>
      <c r="AU98" s="96">
        <f t="shared" si="94"/>
        <v>970.59068178553821</v>
      </c>
      <c r="AV98" s="96">
        <f t="shared" si="94"/>
        <v>966.1447242538319</v>
      </c>
      <c r="AW98" s="96">
        <f t="shared" si="94"/>
        <v>974.45698957980005</v>
      </c>
      <c r="AX98" s="96">
        <f t="shared" si="94"/>
        <v>997.62084922199358</v>
      </c>
      <c r="AY98" s="96">
        <f t="shared" si="94"/>
        <v>1000</v>
      </c>
      <c r="AZ98" s="96">
        <f t="shared" si="94"/>
        <v>1000</v>
      </c>
    </row>
    <row r="99" spans="2:52">
      <c r="B99" s="76">
        <v>22</v>
      </c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P99" s="136"/>
      <c r="Q99" s="136"/>
      <c r="R99" s="136"/>
      <c r="S99" s="136"/>
      <c r="T99" s="136"/>
      <c r="X99" s="76">
        <v>22</v>
      </c>
      <c r="Y99" s="4">
        <f>C99*Summary!$F$16*(1-Summary!$F$20)</f>
        <v>0</v>
      </c>
      <c r="Z99" s="4">
        <f>D99*Summary!$F$16*(1-Summary!$F$20)</f>
        <v>0</v>
      </c>
      <c r="AA99" s="4">
        <f>E99*Summary!$F$16*(1-Summary!$F$20)</f>
        <v>0</v>
      </c>
      <c r="AB99" s="4">
        <f>F99*Summary!$F$16*(1-Summary!$F$20)</f>
        <v>0</v>
      </c>
      <c r="AC99" s="4">
        <f>G99*Summary!$F$16*(1-Summary!$F$20)</f>
        <v>0</v>
      </c>
      <c r="AD99" s="4">
        <f>H99*Summary!$F$16*(1-Summary!$F$20)</f>
        <v>0</v>
      </c>
      <c r="AE99" s="4">
        <f>I99*Summary!$F$16*(1-Summary!$F$20)</f>
        <v>0</v>
      </c>
      <c r="AF99" s="4">
        <f>J99*Summary!$F$16*(1-Summary!$F$20)</f>
        <v>0</v>
      </c>
      <c r="AG99" s="4">
        <f>K99*Summary!$F$16*(1-Summary!$F$20)</f>
        <v>0</v>
      </c>
      <c r="AH99" s="4">
        <f>L99*Summary!$F$16*(1-Summary!$F$20)</f>
        <v>0</v>
      </c>
      <c r="AI99" s="4">
        <f>M99*Summary!$F$16*(1-Summary!$F$20)</f>
        <v>0</v>
      </c>
      <c r="AJ99" s="4">
        <f>N99*Summary!$F$16*(1-Summary!$F$20)</f>
        <v>0</v>
      </c>
      <c r="AN99" s="95">
        <v>0.91666666666666663</v>
      </c>
      <c r="AO99" s="96">
        <f t="shared" si="95"/>
        <v>995.98210265977934</v>
      </c>
      <c r="AP99" s="96">
        <f t="shared" si="94"/>
        <v>968.8030541685979</v>
      </c>
      <c r="AQ99" s="96">
        <f t="shared" si="94"/>
        <v>956.38501192119054</v>
      </c>
      <c r="AR99" s="96">
        <f t="shared" si="94"/>
        <v>957.04954244707949</v>
      </c>
      <c r="AS99" s="96">
        <f t="shared" si="94"/>
        <v>958.37650867730031</v>
      </c>
      <c r="AT99" s="96">
        <f t="shared" si="94"/>
        <v>963.04215788941485</v>
      </c>
      <c r="AU99" s="96">
        <f t="shared" si="94"/>
        <v>970.59068178553821</v>
      </c>
      <c r="AV99" s="96">
        <f t="shared" si="94"/>
        <v>966.1447242538319</v>
      </c>
      <c r="AW99" s="96">
        <f t="shared" si="94"/>
        <v>974.45698957980005</v>
      </c>
      <c r="AX99" s="96">
        <f t="shared" si="94"/>
        <v>997.62084922199358</v>
      </c>
      <c r="AY99" s="96">
        <f t="shared" si="94"/>
        <v>1000</v>
      </c>
      <c r="AZ99" s="96">
        <f t="shared" si="94"/>
        <v>1000</v>
      </c>
    </row>
    <row r="100" spans="2:52">
      <c r="B100" s="76">
        <v>23</v>
      </c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X100" s="76">
        <v>23</v>
      </c>
      <c r="Y100" s="4">
        <f>C100*Summary!$F$16*(1-Summary!$F$20)</f>
        <v>0</v>
      </c>
      <c r="Z100" s="4">
        <f>D100*Summary!$F$16*(1-Summary!$F$20)</f>
        <v>0</v>
      </c>
      <c r="AA100" s="4">
        <f>E100*Summary!$F$16*(1-Summary!$F$20)</f>
        <v>0</v>
      </c>
      <c r="AB100" s="4">
        <f>F100*Summary!$F$16*(1-Summary!$F$20)</f>
        <v>0</v>
      </c>
      <c r="AC100" s="4">
        <f>G100*Summary!$F$16*(1-Summary!$F$20)</f>
        <v>0</v>
      </c>
      <c r="AD100" s="4">
        <f>H100*Summary!$F$16*(1-Summary!$F$20)</f>
        <v>0</v>
      </c>
      <c r="AE100" s="4">
        <f>I100*Summary!$F$16*(1-Summary!$F$20)</f>
        <v>0</v>
      </c>
      <c r="AF100" s="4">
        <f>J100*Summary!$F$16*(1-Summary!$F$20)</f>
        <v>0</v>
      </c>
      <c r="AG100" s="4">
        <f>K100*Summary!$F$16*(1-Summary!$F$20)</f>
        <v>0</v>
      </c>
      <c r="AH100" s="4">
        <f>L100*Summary!$F$16*(1-Summary!$F$20)</f>
        <v>0</v>
      </c>
      <c r="AI100" s="4">
        <f>M100*Summary!$F$16*(1-Summary!$F$20)</f>
        <v>0</v>
      </c>
      <c r="AJ100" s="4">
        <f>N100*Summary!$F$16*(1-Summary!$F$20)</f>
        <v>0</v>
      </c>
      <c r="AN100" s="95">
        <v>0.95833333333333337</v>
      </c>
      <c r="AO100" s="96">
        <f t="shared" si="95"/>
        <v>995.98210265977934</v>
      </c>
      <c r="AP100" s="96">
        <f t="shared" si="94"/>
        <v>968.8030541685979</v>
      </c>
      <c r="AQ100" s="96">
        <f t="shared" si="94"/>
        <v>956.38501192119054</v>
      </c>
      <c r="AR100" s="96">
        <f t="shared" si="94"/>
        <v>957.04954244707949</v>
      </c>
      <c r="AS100" s="96">
        <f t="shared" si="94"/>
        <v>958.37650867730031</v>
      </c>
      <c r="AT100" s="96">
        <f t="shared" si="94"/>
        <v>963.04215788941485</v>
      </c>
      <c r="AU100" s="96">
        <f t="shared" si="94"/>
        <v>970.59068178553821</v>
      </c>
      <c r="AV100" s="96">
        <f t="shared" si="94"/>
        <v>966.1447242538319</v>
      </c>
      <c r="AW100" s="96">
        <f t="shared" si="94"/>
        <v>974.45698957980005</v>
      </c>
      <c r="AX100" s="96">
        <f t="shared" si="94"/>
        <v>997.62084922199358</v>
      </c>
      <c r="AY100" s="96">
        <f t="shared" si="94"/>
        <v>1000</v>
      </c>
      <c r="AZ100" s="96">
        <f t="shared" si="94"/>
        <v>1000</v>
      </c>
    </row>
    <row r="101" spans="2:52">
      <c r="B101" s="15" t="s">
        <v>119</v>
      </c>
      <c r="C101" s="2">
        <f>SUM(C77:C100)</f>
        <v>4642.8884426297482</v>
      </c>
      <c r="D101" s="2">
        <f t="shared" ref="D101:N101" si="96">SUM(D77:D100)</f>
        <v>5424.0596760615108</v>
      </c>
      <c r="E101" s="2">
        <f t="shared" si="96"/>
        <v>6034.0107102194033</v>
      </c>
      <c r="F101" s="2">
        <f t="shared" si="96"/>
        <v>6167.6580726391239</v>
      </c>
      <c r="G101" s="2">
        <f t="shared" si="96"/>
        <v>6274.7970705648959</v>
      </c>
      <c r="H101" s="2">
        <f t="shared" si="96"/>
        <v>4564.8216256034102</v>
      </c>
      <c r="I101" s="2">
        <f t="shared" si="96"/>
        <v>3703.389634788799</v>
      </c>
      <c r="J101" s="2">
        <f t="shared" si="96"/>
        <v>3626.9772296609985</v>
      </c>
      <c r="K101" s="2">
        <f t="shared" si="96"/>
        <v>4496.1202333187048</v>
      </c>
      <c r="L101" s="2">
        <f t="shared" si="96"/>
        <v>4846.0557311605498</v>
      </c>
      <c r="M101" s="2">
        <f t="shared" si="96"/>
        <v>4676.6299970743748</v>
      </c>
      <c r="N101" s="2">
        <f t="shared" si="96"/>
        <v>4314.3125266693769</v>
      </c>
      <c r="X101" s="15" t="s">
        <v>119</v>
      </c>
      <c r="Y101" s="2">
        <f>SUM(Y77:Y100)</f>
        <v>0</v>
      </c>
      <c r="Z101" s="2">
        <f t="shared" ref="Z101:AJ101" si="97">SUM(Z77:Z100)</f>
        <v>0</v>
      </c>
      <c r="AA101" s="2">
        <f t="shared" si="97"/>
        <v>0</v>
      </c>
      <c r="AB101" s="2">
        <f t="shared" si="97"/>
        <v>0</v>
      </c>
      <c r="AC101" s="2">
        <f t="shared" si="97"/>
        <v>0</v>
      </c>
      <c r="AD101" s="2">
        <f t="shared" si="97"/>
        <v>0</v>
      </c>
      <c r="AE101" s="2">
        <f t="shared" si="97"/>
        <v>0</v>
      </c>
      <c r="AF101" s="2">
        <f t="shared" si="97"/>
        <v>0</v>
      </c>
      <c r="AG101" s="2">
        <f t="shared" si="97"/>
        <v>0</v>
      </c>
      <c r="AH101" s="2">
        <f t="shared" si="97"/>
        <v>0</v>
      </c>
      <c r="AI101" s="2">
        <f t="shared" si="97"/>
        <v>0</v>
      </c>
      <c r="AJ101" s="2">
        <f t="shared" si="97"/>
        <v>0</v>
      </c>
      <c r="AN101" s="92" t="s">
        <v>19</v>
      </c>
      <c r="AO101" s="97">
        <f>SUM(AO77:AO100)*AO102</f>
        <v>466183.13691717916</v>
      </c>
      <c r="AP101" s="97">
        <f t="shared" ref="AP101" si="98">SUM(AP77:AP100)*AP102</f>
        <v>412223.00752575626</v>
      </c>
      <c r="AQ101" s="97">
        <f t="shared" ref="AQ101" si="99">SUM(AQ77:AQ100)*AQ102</f>
        <v>443608.89134295814</v>
      </c>
      <c r="AR101" s="97">
        <f t="shared" ref="AR101:AZ101" si="100">SUM(AR77:AR100)*AR102</f>
        <v>419620.8586447491</v>
      </c>
      <c r="AS101" s="97">
        <f t="shared" si="100"/>
        <v>433141.68081593944</v>
      </c>
      <c r="AT101" s="97">
        <f t="shared" si="100"/>
        <v>434363.50263972284</v>
      </c>
      <c r="AU101" s="97">
        <f t="shared" si="100"/>
        <v>491576.37288044504</v>
      </c>
      <c r="AV101" s="97">
        <f t="shared" si="100"/>
        <v>473067.55387307541</v>
      </c>
      <c r="AW101" s="97">
        <f t="shared" si="100"/>
        <v>435873.59471396782</v>
      </c>
      <c r="AX101" s="97">
        <f t="shared" si="100"/>
        <v>447369.62267828285</v>
      </c>
      <c r="AY101" s="97">
        <f t="shared" si="100"/>
        <v>441507.18260765861</v>
      </c>
      <c r="AZ101" s="97">
        <f t="shared" si="100"/>
        <v>462024.5882668288</v>
      </c>
    </row>
    <row r="102" spans="2:52">
      <c r="B102" s="15" t="s">
        <v>120</v>
      </c>
      <c r="C102" s="15">
        <v>31</v>
      </c>
      <c r="D102" s="15">
        <v>28</v>
      </c>
      <c r="E102" s="15">
        <v>31</v>
      </c>
      <c r="F102" s="15">
        <v>30</v>
      </c>
      <c r="G102" s="15">
        <v>31</v>
      </c>
      <c r="H102" s="15">
        <v>30</v>
      </c>
      <c r="I102" s="15">
        <v>31</v>
      </c>
      <c r="J102" s="15">
        <v>31</v>
      </c>
      <c r="K102" s="15">
        <v>30</v>
      </c>
      <c r="L102" s="15">
        <v>31</v>
      </c>
      <c r="M102" s="15">
        <v>30</v>
      </c>
      <c r="N102" s="15">
        <v>31</v>
      </c>
      <c r="X102" s="15" t="s">
        <v>120</v>
      </c>
      <c r="Y102" s="15">
        <v>31</v>
      </c>
      <c r="Z102" s="15">
        <v>28</v>
      </c>
      <c r="AA102" s="15">
        <v>31</v>
      </c>
      <c r="AB102" s="15">
        <v>30</v>
      </c>
      <c r="AC102" s="15">
        <v>31</v>
      </c>
      <c r="AD102" s="15">
        <v>30</v>
      </c>
      <c r="AE102" s="15">
        <v>31</v>
      </c>
      <c r="AF102" s="15">
        <v>31</v>
      </c>
      <c r="AG102" s="15">
        <v>30</v>
      </c>
      <c r="AH102" s="15">
        <v>31</v>
      </c>
      <c r="AI102" s="15">
        <v>30</v>
      </c>
      <c r="AJ102" s="15">
        <v>31</v>
      </c>
      <c r="AN102" s="92" t="s">
        <v>120</v>
      </c>
      <c r="AO102" s="92">
        <v>31</v>
      </c>
      <c r="AP102" s="92">
        <v>28</v>
      </c>
      <c r="AQ102" s="92">
        <v>31</v>
      </c>
      <c r="AR102" s="92">
        <v>30</v>
      </c>
      <c r="AS102" s="92">
        <v>31</v>
      </c>
      <c r="AT102" s="92">
        <v>30</v>
      </c>
      <c r="AU102" s="92">
        <v>31</v>
      </c>
      <c r="AV102" s="92">
        <v>31</v>
      </c>
      <c r="AW102" s="92">
        <v>30</v>
      </c>
      <c r="AX102" s="92">
        <v>31</v>
      </c>
      <c r="AY102" s="92">
        <v>30</v>
      </c>
      <c r="AZ102" s="92">
        <v>31</v>
      </c>
    </row>
    <row r="103" spans="2:52">
      <c r="B103" s="16" t="s">
        <v>121</v>
      </c>
      <c r="C103" s="19">
        <f>C101*C102</f>
        <v>143929.5417215222</v>
      </c>
      <c r="D103" s="19">
        <f t="shared" ref="D103:N103" si="101">D101*D102</f>
        <v>151873.67092972231</v>
      </c>
      <c r="E103" s="19">
        <f t="shared" si="101"/>
        <v>187054.33201680149</v>
      </c>
      <c r="F103" s="19">
        <f t="shared" si="101"/>
        <v>185029.74217917371</v>
      </c>
      <c r="G103" s="19">
        <f t="shared" si="101"/>
        <v>194518.70918751176</v>
      </c>
      <c r="H103" s="19">
        <f t="shared" si="101"/>
        <v>136944.64876810231</v>
      </c>
      <c r="I103" s="19">
        <f t="shared" si="101"/>
        <v>114805.07867845277</v>
      </c>
      <c r="J103" s="19">
        <f t="shared" si="101"/>
        <v>112436.29411949095</v>
      </c>
      <c r="K103" s="19">
        <f t="shared" si="101"/>
        <v>134883.60699956113</v>
      </c>
      <c r="L103" s="19">
        <f t="shared" si="101"/>
        <v>150227.72766597706</v>
      </c>
      <c r="M103" s="19">
        <f t="shared" si="101"/>
        <v>140298.89991223125</v>
      </c>
      <c r="N103" s="19">
        <f t="shared" si="101"/>
        <v>133743.68832675068</v>
      </c>
      <c r="X103" s="16" t="s">
        <v>121</v>
      </c>
      <c r="Y103" s="19">
        <f>Y101*Y102</f>
        <v>0</v>
      </c>
      <c r="Z103" s="19">
        <f t="shared" ref="Z103:AJ103" si="102">Z101*Z102</f>
        <v>0</v>
      </c>
      <c r="AA103" s="19">
        <f t="shared" si="102"/>
        <v>0</v>
      </c>
      <c r="AB103" s="19">
        <f t="shared" si="102"/>
        <v>0</v>
      </c>
      <c r="AC103" s="19">
        <f t="shared" si="102"/>
        <v>0</v>
      </c>
      <c r="AD103" s="19">
        <f t="shared" si="102"/>
        <v>0</v>
      </c>
      <c r="AE103" s="19">
        <f t="shared" si="102"/>
        <v>0</v>
      </c>
      <c r="AF103" s="19">
        <f t="shared" si="102"/>
        <v>0</v>
      </c>
      <c r="AG103" s="19">
        <f t="shared" si="102"/>
        <v>0</v>
      </c>
      <c r="AH103" s="19">
        <f t="shared" si="102"/>
        <v>0</v>
      </c>
      <c r="AI103" s="19">
        <f t="shared" si="102"/>
        <v>0</v>
      </c>
      <c r="AJ103" s="19">
        <f t="shared" si="102"/>
        <v>0</v>
      </c>
      <c r="AN103" s="100" t="s">
        <v>128</v>
      </c>
      <c r="AO103" s="101">
        <f>SUM(AO77:AO100)</f>
        <v>15038.165707005779</v>
      </c>
      <c r="AP103" s="101">
        <f t="shared" ref="AP103:AZ103" si="103">SUM(AP77:AP100)</f>
        <v>14722.250268777008</v>
      </c>
      <c r="AQ103" s="101">
        <f t="shared" si="103"/>
        <v>14309.964236869617</v>
      </c>
      <c r="AR103" s="101">
        <f t="shared" si="103"/>
        <v>13987.36195482497</v>
      </c>
      <c r="AS103" s="101">
        <f t="shared" si="103"/>
        <v>13972.312284385143</v>
      </c>
      <c r="AT103" s="101">
        <f t="shared" si="103"/>
        <v>14478.783421324095</v>
      </c>
      <c r="AU103" s="101">
        <f t="shared" si="103"/>
        <v>15857.302350982098</v>
      </c>
      <c r="AV103" s="101">
        <f t="shared" si="103"/>
        <v>15260.243673325012</v>
      </c>
      <c r="AW103" s="101">
        <f t="shared" si="103"/>
        <v>14529.119823798927</v>
      </c>
      <c r="AX103" s="101">
        <f t="shared" si="103"/>
        <v>14431.278150912351</v>
      </c>
      <c r="AY103" s="101">
        <f t="shared" si="103"/>
        <v>14716.906086921954</v>
      </c>
      <c r="AZ103" s="101">
        <f t="shared" si="103"/>
        <v>14904.018976349316</v>
      </c>
    </row>
    <row r="104" spans="2:52">
      <c r="B104" s="15" t="s">
        <v>122</v>
      </c>
      <c r="C104" s="19">
        <f>SUM(C103:N103)</f>
        <v>1785745.9405052976</v>
      </c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X104" s="15" t="s">
        <v>122</v>
      </c>
      <c r="Y104" s="19">
        <f>SUM(Y103:AJ103)</f>
        <v>0</v>
      </c>
      <c r="Z104" s="7"/>
      <c r="AA104" s="7"/>
      <c r="AB104" s="7"/>
      <c r="AC104" s="7"/>
      <c r="AD104" s="7"/>
      <c r="AE104" s="7"/>
      <c r="AF104" s="7"/>
      <c r="AG104" s="7"/>
      <c r="AH104" s="7"/>
      <c r="AI104" s="7"/>
      <c r="AJ104" s="7"/>
    </row>
    <row r="106" spans="2:52">
      <c r="B106" s="32" t="s">
        <v>56</v>
      </c>
      <c r="C106" s="17">
        <f>SUM(C77:C82)</f>
        <v>0</v>
      </c>
      <c r="D106" s="17">
        <f t="shared" ref="D106:N106" si="104">SUM(D77:D82)</f>
        <v>0</v>
      </c>
      <c r="E106" s="17">
        <f t="shared" si="104"/>
        <v>0</v>
      </c>
      <c r="F106" s="17">
        <f t="shared" si="104"/>
        <v>0</v>
      </c>
      <c r="G106" s="17">
        <f t="shared" si="104"/>
        <v>0</v>
      </c>
      <c r="H106" s="17">
        <f t="shared" si="104"/>
        <v>0</v>
      </c>
      <c r="I106" s="17">
        <f t="shared" si="104"/>
        <v>0</v>
      </c>
      <c r="J106" s="17">
        <f t="shared" si="104"/>
        <v>0</v>
      </c>
      <c r="K106" s="17">
        <f t="shared" si="104"/>
        <v>0</v>
      </c>
      <c r="L106" s="17">
        <f t="shared" si="104"/>
        <v>0</v>
      </c>
      <c r="M106" s="17">
        <f t="shared" si="104"/>
        <v>0</v>
      </c>
      <c r="N106" s="17">
        <f t="shared" si="104"/>
        <v>0</v>
      </c>
      <c r="X106" s="32" t="s">
        <v>56</v>
      </c>
      <c r="Y106" s="7">
        <f>SUM(Y77:Y82)*Y102</f>
        <v>0</v>
      </c>
      <c r="Z106" s="7">
        <f t="shared" ref="Z106:AJ106" si="105">SUM(Z77:Z82)*Z102</f>
        <v>0</v>
      </c>
      <c r="AA106" s="7">
        <f t="shared" si="105"/>
        <v>0</v>
      </c>
      <c r="AB106" s="7">
        <f t="shared" si="105"/>
        <v>0</v>
      </c>
      <c r="AC106" s="7">
        <f t="shared" si="105"/>
        <v>0</v>
      </c>
      <c r="AD106" s="7">
        <f t="shared" si="105"/>
        <v>0</v>
      </c>
      <c r="AE106" s="7">
        <f t="shared" si="105"/>
        <v>0</v>
      </c>
      <c r="AF106" s="7">
        <f t="shared" si="105"/>
        <v>0</v>
      </c>
      <c r="AG106" s="7">
        <f t="shared" si="105"/>
        <v>0</v>
      </c>
      <c r="AH106" s="7">
        <f t="shared" si="105"/>
        <v>0</v>
      </c>
      <c r="AI106" s="7">
        <f t="shared" si="105"/>
        <v>0</v>
      </c>
      <c r="AJ106" s="7">
        <f t="shared" si="105"/>
        <v>0</v>
      </c>
      <c r="AN106" s="32" t="s">
        <v>56</v>
      </c>
      <c r="AO106" s="7">
        <f t="shared" ref="AO106:AZ106" si="106">SUM(AO77:AO82)*AO102</f>
        <v>186000</v>
      </c>
      <c r="AP106" s="7">
        <f t="shared" si="106"/>
        <v>168000</v>
      </c>
      <c r="AQ106" s="7">
        <f t="shared" si="106"/>
        <v>186000</v>
      </c>
      <c r="AR106" s="7">
        <f t="shared" si="106"/>
        <v>180000</v>
      </c>
      <c r="AS106" s="7">
        <f t="shared" si="106"/>
        <v>186000</v>
      </c>
      <c r="AT106" s="7">
        <f t="shared" si="106"/>
        <v>180000</v>
      </c>
      <c r="AU106" s="7">
        <f t="shared" si="106"/>
        <v>186000</v>
      </c>
      <c r="AV106" s="7">
        <f t="shared" si="106"/>
        <v>186000</v>
      </c>
      <c r="AW106" s="7">
        <f t="shared" si="106"/>
        <v>180000</v>
      </c>
      <c r="AX106" s="7">
        <f t="shared" si="106"/>
        <v>186000</v>
      </c>
      <c r="AY106" s="7">
        <f t="shared" si="106"/>
        <v>180000</v>
      </c>
      <c r="AZ106" s="7">
        <f t="shared" si="106"/>
        <v>186000</v>
      </c>
    </row>
    <row r="107" spans="2:52">
      <c r="B107" s="32" t="s">
        <v>58</v>
      </c>
      <c r="C107" s="17">
        <f>SUM(C83:C85)</f>
        <v>449.83827487810453</v>
      </c>
      <c r="D107" s="17">
        <f t="shared" ref="D107:N107" si="107">SUM(D83:D85)</f>
        <v>528.80277322514485</v>
      </c>
      <c r="E107" s="17">
        <f t="shared" si="107"/>
        <v>784.63950080994005</v>
      </c>
      <c r="F107" s="17">
        <f t="shared" si="107"/>
        <v>959.14632833887117</v>
      </c>
      <c r="G107" s="17">
        <f t="shared" si="107"/>
        <v>1065.2432044911736</v>
      </c>
      <c r="H107" s="17">
        <f t="shared" si="107"/>
        <v>695.44368691618081</v>
      </c>
      <c r="I107" s="17">
        <f t="shared" si="107"/>
        <v>594.56394684527822</v>
      </c>
      <c r="J107" s="17">
        <f t="shared" si="107"/>
        <v>526.14177288915039</v>
      </c>
      <c r="K107" s="17">
        <f t="shared" si="107"/>
        <v>701.78455948425392</v>
      </c>
      <c r="L107" s="17">
        <f t="shared" si="107"/>
        <v>726.33156784588277</v>
      </c>
      <c r="M107" s="17">
        <f t="shared" si="107"/>
        <v>640.97522621361259</v>
      </c>
      <c r="N107" s="17">
        <f t="shared" si="107"/>
        <v>507.79318113334995</v>
      </c>
      <c r="X107" s="32" t="s">
        <v>58</v>
      </c>
      <c r="Y107" s="7">
        <f>SUM(Y83:Y85)*Y102</f>
        <v>0</v>
      </c>
      <c r="Z107" s="7">
        <f t="shared" ref="Z107:AJ107" si="108">SUM(Z83:Z85)*Z102</f>
        <v>0</v>
      </c>
      <c r="AA107" s="7">
        <f t="shared" si="108"/>
        <v>0</v>
      </c>
      <c r="AB107" s="7">
        <f t="shared" si="108"/>
        <v>0</v>
      </c>
      <c r="AC107" s="7">
        <f t="shared" si="108"/>
        <v>0</v>
      </c>
      <c r="AD107" s="7">
        <f t="shared" si="108"/>
        <v>0</v>
      </c>
      <c r="AE107" s="7">
        <f t="shared" si="108"/>
        <v>0</v>
      </c>
      <c r="AF107" s="7">
        <f t="shared" si="108"/>
        <v>0</v>
      </c>
      <c r="AG107" s="7">
        <f t="shared" si="108"/>
        <v>0</v>
      </c>
      <c r="AH107" s="7">
        <f t="shared" si="108"/>
        <v>0</v>
      </c>
      <c r="AI107" s="7">
        <f t="shared" si="108"/>
        <v>0</v>
      </c>
      <c r="AJ107" s="7">
        <f t="shared" si="108"/>
        <v>0</v>
      </c>
      <c r="AN107" s="32" t="s">
        <v>58</v>
      </c>
      <c r="AO107" s="7">
        <f t="shared" ref="AO107:AZ107" si="109">SUM(AO83:AO85)*AO102</f>
        <v>64055.020640006835</v>
      </c>
      <c r="AP107" s="7">
        <f t="shared" si="109"/>
        <v>54337.608908710914</v>
      </c>
      <c r="AQ107" s="7">
        <f t="shared" si="109"/>
        <v>50073.343756059665</v>
      </c>
      <c r="AR107" s="7">
        <f t="shared" si="109"/>
        <v>38640.454730862475</v>
      </c>
      <c r="AS107" s="7">
        <f t="shared" si="109"/>
        <v>39173.97843296537</v>
      </c>
      <c r="AT107" s="7">
        <f t="shared" si="109"/>
        <v>52124.649482945737</v>
      </c>
      <c r="AU107" s="7">
        <f t="shared" si="109"/>
        <v>61612.782982258374</v>
      </c>
      <c r="AV107" s="7">
        <f t="shared" si="109"/>
        <v>62566.755107669072</v>
      </c>
      <c r="AW107" s="7">
        <f t="shared" si="109"/>
        <v>51237.626902209864</v>
      </c>
      <c r="AX107" s="7">
        <f t="shared" si="109"/>
        <v>44885.898397110235</v>
      </c>
      <c r="AY107" s="7">
        <f t="shared" si="109"/>
        <v>51507.182607658564</v>
      </c>
      <c r="AZ107" s="7">
        <f t="shared" si="109"/>
        <v>59024.588266828781</v>
      </c>
    </row>
    <row r="108" spans="2:52">
      <c r="B108" s="6" t="s">
        <v>59</v>
      </c>
      <c r="C108" s="17">
        <f>SUM(C86:C93)</f>
        <v>4179.3331290787719</v>
      </c>
      <c r="D108" s="17">
        <f t="shared" ref="D108:N108" si="110">SUM(D86:D93)</f>
        <v>4771.956695504985</v>
      </c>
      <c r="E108" s="17">
        <f t="shared" si="110"/>
        <v>5065.0461797318812</v>
      </c>
      <c r="F108" s="17">
        <f t="shared" si="110"/>
        <v>5004.3757967107595</v>
      </c>
      <c r="G108" s="17">
        <f t="shared" si="110"/>
        <v>4980.4995540779119</v>
      </c>
      <c r="H108" s="17">
        <f t="shared" si="110"/>
        <v>3681.6128037949557</v>
      </c>
      <c r="I108" s="17">
        <f t="shared" si="110"/>
        <v>2932.2635247865946</v>
      </c>
      <c r="J108" s="17">
        <f t="shared" si="110"/>
        <v>2985.145131966648</v>
      </c>
      <c r="K108" s="17">
        <f t="shared" si="110"/>
        <v>3703.7539391469709</v>
      </c>
      <c r="L108" s="17">
        <f t="shared" si="110"/>
        <v>4108.8284383019763</v>
      </c>
      <c r="M108" s="17">
        <f t="shared" si="110"/>
        <v>4035.3279313731641</v>
      </c>
      <c r="N108" s="17">
        <f t="shared" si="110"/>
        <v>3806.0534681817908</v>
      </c>
      <c r="X108" s="6" t="s">
        <v>59</v>
      </c>
      <c r="Y108" s="7">
        <f>SUM(Y86:Y93)*Y102</f>
        <v>0</v>
      </c>
      <c r="Z108" s="7">
        <f t="shared" ref="Z108:AJ108" si="111">SUM(Z86:Z93)*Z102</f>
        <v>0</v>
      </c>
      <c r="AA108" s="7">
        <f t="shared" si="111"/>
        <v>0</v>
      </c>
      <c r="AB108" s="7">
        <f t="shared" si="111"/>
        <v>0</v>
      </c>
      <c r="AC108" s="7">
        <f t="shared" si="111"/>
        <v>0</v>
      </c>
      <c r="AD108" s="7">
        <f t="shared" si="111"/>
        <v>0</v>
      </c>
      <c r="AE108" s="7">
        <f t="shared" si="111"/>
        <v>0</v>
      </c>
      <c r="AF108" s="7">
        <f t="shared" si="111"/>
        <v>0</v>
      </c>
      <c r="AG108" s="7">
        <f t="shared" si="111"/>
        <v>0</v>
      </c>
      <c r="AH108" s="7">
        <f t="shared" si="111"/>
        <v>0</v>
      </c>
      <c r="AI108" s="7">
        <f t="shared" si="111"/>
        <v>0</v>
      </c>
      <c r="AJ108" s="7">
        <f t="shared" si="111"/>
        <v>0</v>
      </c>
      <c r="AN108" s="6" t="s">
        <v>59</v>
      </c>
      <c r="AO108" s="7">
        <f t="shared" ref="AO108:AZ108" si="112">SUM(AO86:AO93)*AO102</f>
        <v>0</v>
      </c>
      <c r="AP108" s="7">
        <f t="shared" si="112"/>
        <v>0</v>
      </c>
      <c r="AQ108" s="7">
        <f t="shared" si="112"/>
        <v>0</v>
      </c>
      <c r="AR108" s="7">
        <f t="shared" si="112"/>
        <v>0</v>
      </c>
      <c r="AS108" s="7">
        <f t="shared" si="112"/>
        <v>0</v>
      </c>
      <c r="AT108" s="7">
        <f t="shared" si="112"/>
        <v>0</v>
      </c>
      <c r="AU108" s="7">
        <f t="shared" si="112"/>
        <v>33345.411950724905</v>
      </c>
      <c r="AV108" s="7">
        <f t="shared" si="112"/>
        <v>14847.393602324652</v>
      </c>
      <c r="AW108" s="7">
        <f t="shared" si="112"/>
        <v>0</v>
      </c>
      <c r="AX108" s="7">
        <f t="shared" si="112"/>
        <v>0</v>
      </c>
      <c r="AY108" s="7">
        <f t="shared" si="112"/>
        <v>0</v>
      </c>
      <c r="AZ108" s="7">
        <f t="shared" si="112"/>
        <v>0</v>
      </c>
    </row>
    <row r="109" spans="2:52">
      <c r="B109" s="32" t="s">
        <v>123</v>
      </c>
      <c r="C109" s="17">
        <f>SUM(C94:C100)</f>
        <v>13.717038672871151</v>
      </c>
      <c r="D109" s="17">
        <f t="shared" ref="D109:N109" si="113">SUM(D94:D100)</f>
        <v>123.30020733138092</v>
      </c>
      <c r="E109" s="17">
        <f t="shared" si="113"/>
        <v>184.32502967758114</v>
      </c>
      <c r="F109" s="17">
        <f t="shared" si="113"/>
        <v>204.13594758949287</v>
      </c>
      <c r="G109" s="17">
        <f t="shared" si="113"/>
        <v>229.05431199580971</v>
      </c>
      <c r="H109" s="17">
        <f t="shared" si="113"/>
        <v>187.76513489227429</v>
      </c>
      <c r="I109" s="17">
        <f t="shared" si="113"/>
        <v>176.56216315692618</v>
      </c>
      <c r="J109" s="17">
        <f t="shared" si="113"/>
        <v>115.69032480519979</v>
      </c>
      <c r="K109" s="17">
        <f t="shared" si="113"/>
        <v>90.581734687480406</v>
      </c>
      <c r="L109" s="17">
        <f t="shared" si="113"/>
        <v>10.895725012690079</v>
      </c>
      <c r="M109" s="17">
        <f t="shared" si="113"/>
        <v>0.32683948759743381</v>
      </c>
      <c r="N109" s="17">
        <f t="shared" si="113"/>
        <v>0.46587735423605764</v>
      </c>
      <c r="X109" s="32" t="s">
        <v>123</v>
      </c>
      <c r="Y109" s="7">
        <f>SUM(Y94:Y100)*Y102</f>
        <v>0</v>
      </c>
      <c r="Z109" s="7">
        <f t="shared" ref="Z109:AJ109" si="114">SUM(Z94:Z100)*Z102</f>
        <v>0</v>
      </c>
      <c r="AA109" s="7">
        <f t="shared" si="114"/>
        <v>0</v>
      </c>
      <c r="AB109" s="7">
        <f t="shared" si="114"/>
        <v>0</v>
      </c>
      <c r="AC109" s="7">
        <f t="shared" si="114"/>
        <v>0</v>
      </c>
      <c r="AD109" s="7">
        <f t="shared" si="114"/>
        <v>0</v>
      </c>
      <c r="AE109" s="7">
        <f t="shared" si="114"/>
        <v>0</v>
      </c>
      <c r="AF109" s="7">
        <f t="shared" si="114"/>
        <v>0</v>
      </c>
      <c r="AG109" s="7">
        <f t="shared" si="114"/>
        <v>0</v>
      </c>
      <c r="AH109" s="7">
        <f t="shared" si="114"/>
        <v>0</v>
      </c>
      <c r="AI109" s="7">
        <f t="shared" si="114"/>
        <v>0</v>
      </c>
      <c r="AJ109" s="7">
        <f t="shared" si="114"/>
        <v>0</v>
      </c>
      <c r="AN109" s="32" t="s">
        <v>123</v>
      </c>
      <c r="AO109" s="7">
        <f t="shared" ref="AO109:AZ109" si="115">SUM(AO94:AO100)*AO102</f>
        <v>216128.11627717211</v>
      </c>
      <c r="AP109" s="7">
        <f t="shared" si="115"/>
        <v>189885.39861704517</v>
      </c>
      <c r="AQ109" s="7">
        <f t="shared" si="115"/>
        <v>207535.54758689832</v>
      </c>
      <c r="AR109" s="7">
        <f t="shared" si="115"/>
        <v>200980.40391388666</v>
      </c>
      <c r="AS109" s="7">
        <f t="shared" si="115"/>
        <v>207967.70238297415</v>
      </c>
      <c r="AT109" s="7">
        <f t="shared" si="115"/>
        <v>202238.85315677713</v>
      </c>
      <c r="AU109" s="7">
        <f t="shared" si="115"/>
        <v>210618.17794746181</v>
      </c>
      <c r="AV109" s="7">
        <f t="shared" si="115"/>
        <v>209653.40516308151</v>
      </c>
      <c r="AW109" s="7">
        <f t="shared" si="115"/>
        <v>204635.96781175802</v>
      </c>
      <c r="AX109" s="7">
        <f t="shared" si="115"/>
        <v>216483.72428117262</v>
      </c>
      <c r="AY109" s="7">
        <f t="shared" si="115"/>
        <v>210000</v>
      </c>
      <c r="AZ109" s="7">
        <f t="shared" si="115"/>
        <v>217000</v>
      </c>
    </row>
    <row r="112" spans="2:52" ht="18.95">
      <c r="B112" s="135" t="s">
        <v>132</v>
      </c>
      <c r="C112" s="135"/>
      <c r="D112" s="135"/>
      <c r="E112" s="135"/>
      <c r="F112" s="135"/>
      <c r="G112" s="135"/>
      <c r="H112" s="135"/>
      <c r="I112" s="135"/>
      <c r="J112" s="135"/>
      <c r="K112" s="135"/>
      <c r="L112" s="135"/>
      <c r="M112" s="135"/>
      <c r="N112" s="135"/>
      <c r="X112" s="135" t="s">
        <v>133</v>
      </c>
      <c r="Y112" s="135"/>
      <c r="Z112" s="135"/>
      <c r="AA112" s="135"/>
      <c r="AB112" s="135"/>
      <c r="AC112" s="135"/>
      <c r="AD112" s="135"/>
      <c r="AE112" s="135"/>
      <c r="AF112" s="135"/>
      <c r="AG112" s="135"/>
      <c r="AH112" s="135"/>
      <c r="AI112" s="135"/>
      <c r="AJ112" s="135"/>
      <c r="AN112" s="143" t="s">
        <v>134</v>
      </c>
      <c r="AO112" s="144"/>
      <c r="AP112" s="144"/>
      <c r="AQ112" s="144"/>
      <c r="AR112" s="144"/>
      <c r="AS112" s="144"/>
      <c r="AT112" s="144"/>
      <c r="AU112" s="144"/>
      <c r="AV112" s="144"/>
      <c r="AW112" s="144"/>
      <c r="AX112" s="144"/>
      <c r="AY112" s="144"/>
      <c r="AZ112" s="145"/>
    </row>
    <row r="113" spans="2:52">
      <c r="B113" s="21" t="s">
        <v>106</v>
      </c>
      <c r="C113" s="22" t="s">
        <v>107</v>
      </c>
      <c r="D113" s="22" t="s">
        <v>108</v>
      </c>
      <c r="E113" s="22" t="s">
        <v>109</v>
      </c>
      <c r="F113" s="22" t="s">
        <v>110</v>
      </c>
      <c r="G113" s="22" t="s">
        <v>111</v>
      </c>
      <c r="H113" s="22" t="s">
        <v>112</v>
      </c>
      <c r="I113" s="22" t="s">
        <v>113</v>
      </c>
      <c r="J113" s="22" t="s">
        <v>114</v>
      </c>
      <c r="K113" s="22" t="s">
        <v>115</v>
      </c>
      <c r="L113" s="22" t="s">
        <v>116</v>
      </c>
      <c r="M113" s="22" t="s">
        <v>117</v>
      </c>
      <c r="N113" s="22" t="s">
        <v>118</v>
      </c>
      <c r="X113" s="21" t="s">
        <v>106</v>
      </c>
      <c r="Y113" s="22" t="s">
        <v>107</v>
      </c>
      <c r="Z113" s="22" t="s">
        <v>108</v>
      </c>
      <c r="AA113" s="22" t="s">
        <v>109</v>
      </c>
      <c r="AB113" s="22" t="s">
        <v>110</v>
      </c>
      <c r="AC113" s="22" t="s">
        <v>111</v>
      </c>
      <c r="AD113" s="22" t="s">
        <v>112</v>
      </c>
      <c r="AE113" s="22" t="s">
        <v>113</v>
      </c>
      <c r="AF113" s="22" t="s">
        <v>114</v>
      </c>
      <c r="AG113" s="22" t="s">
        <v>115</v>
      </c>
      <c r="AH113" s="22" t="s">
        <v>116</v>
      </c>
      <c r="AI113" s="22" t="s">
        <v>117</v>
      </c>
      <c r="AJ113" s="22" t="s">
        <v>118</v>
      </c>
      <c r="AN113" s="92" t="s">
        <v>127</v>
      </c>
      <c r="AO113" s="92" t="s">
        <v>107</v>
      </c>
      <c r="AP113" s="92" t="s">
        <v>108</v>
      </c>
      <c r="AQ113" s="92" t="s">
        <v>109</v>
      </c>
      <c r="AR113" s="92" t="s">
        <v>110</v>
      </c>
      <c r="AS113" s="92" t="s">
        <v>111</v>
      </c>
      <c r="AT113" s="92" t="s">
        <v>112</v>
      </c>
      <c r="AU113" s="92" t="s">
        <v>113</v>
      </c>
      <c r="AV113" s="92" t="s">
        <v>114</v>
      </c>
      <c r="AW113" s="92" t="s">
        <v>115</v>
      </c>
      <c r="AX113" s="92" t="s">
        <v>116</v>
      </c>
      <c r="AY113" s="92" t="s">
        <v>117</v>
      </c>
      <c r="AZ113" s="92" t="s">
        <v>118</v>
      </c>
    </row>
    <row r="114" spans="2:52">
      <c r="B114" s="76">
        <v>0</v>
      </c>
      <c r="C114" s="4">
        <v>0</v>
      </c>
      <c r="D114" s="4">
        <v>0</v>
      </c>
      <c r="E114" s="4">
        <v>0</v>
      </c>
      <c r="F114" s="4">
        <v>0</v>
      </c>
      <c r="G114" s="4">
        <v>0</v>
      </c>
      <c r="H114" s="4">
        <v>0</v>
      </c>
      <c r="I114" s="4">
        <v>0</v>
      </c>
      <c r="J114" s="4">
        <v>0</v>
      </c>
      <c r="K114" s="4">
        <v>0</v>
      </c>
      <c r="L114" s="4">
        <v>0</v>
      </c>
      <c r="M114" s="4">
        <v>0</v>
      </c>
      <c r="N114" s="4">
        <v>0</v>
      </c>
      <c r="X114" s="76">
        <v>0</v>
      </c>
      <c r="Y114" s="4">
        <f>C114*Summary!$I$16*(1-Summary!$I$20)</f>
        <v>0</v>
      </c>
      <c r="Z114" s="4">
        <f>D114*Summary!$I$16*(1-Summary!$I$20)</f>
        <v>0</v>
      </c>
      <c r="AA114" s="4">
        <f>E114*Summary!$I$16*(1-Summary!$I$20)</f>
        <v>0</v>
      </c>
      <c r="AB114" s="4">
        <f>F114*Summary!$I$16*(1-Summary!$I$20)</f>
        <v>0</v>
      </c>
      <c r="AC114" s="4">
        <f>G114*Summary!$I$16*(1-Summary!$I$20)</f>
        <v>0</v>
      </c>
      <c r="AD114" s="4">
        <f>H114*Summary!$I$16*(1-Summary!$I$20)</f>
        <v>0</v>
      </c>
      <c r="AE114" s="4">
        <f>I114*Summary!$I$16*(1-Summary!$I$20)</f>
        <v>0</v>
      </c>
      <c r="AF114" s="4">
        <f>J114*Summary!$I$16*(1-Summary!$I$20)</f>
        <v>0</v>
      </c>
      <c r="AG114" s="4">
        <f>K114*Summary!$I$16*(1-Summary!$I$20)</f>
        <v>0</v>
      </c>
      <c r="AH114" s="4">
        <f>L114*Summary!$I$16*(1-Summary!$I$20)</f>
        <v>0</v>
      </c>
      <c r="AI114" s="4">
        <f>M114*Summary!$I$16*(1-Summary!$I$20)</f>
        <v>0</v>
      </c>
      <c r="AJ114" s="4">
        <f>N114*Summary!$I$16*(1-Summary!$I$20)</f>
        <v>0</v>
      </c>
      <c r="AN114" s="93" t="s">
        <v>135</v>
      </c>
      <c r="AO114" s="102">
        <f>IF(AO66-AO103&gt;0,AO103,AO66)</f>
        <v>3524.2544090472188</v>
      </c>
      <c r="AP114" s="102">
        <f t="shared" ref="AP114:AZ114" si="116">IF(AP66-AP103&gt;0,AP103,AP66)</f>
        <v>4320.5415041421174</v>
      </c>
      <c r="AQ114" s="102">
        <f t="shared" si="116"/>
        <v>4687.9007267436873</v>
      </c>
      <c r="AR114" s="102">
        <f t="shared" si="116"/>
        <v>4486.6033340983186</v>
      </c>
      <c r="AS114" s="102">
        <f t="shared" si="116"/>
        <v>3283.9634738409191</v>
      </c>
      <c r="AT114" s="102">
        <f t="shared" si="116"/>
        <v>555.31988745442425</v>
      </c>
      <c r="AU114" s="102">
        <f t="shared" si="116"/>
        <v>0</v>
      </c>
      <c r="AV114" s="102">
        <f t="shared" si="116"/>
        <v>0</v>
      </c>
      <c r="AW114" s="102">
        <f t="shared" si="116"/>
        <v>1485.718188611615</v>
      </c>
      <c r="AX114" s="102">
        <f t="shared" si="116"/>
        <v>3123.9761807308569</v>
      </c>
      <c r="AY114" s="102">
        <f t="shared" si="116"/>
        <v>2486.7170174113667</v>
      </c>
      <c r="AZ114" s="102">
        <f t="shared" si="116"/>
        <v>3075.9623844592197</v>
      </c>
    </row>
    <row r="115" spans="2:52">
      <c r="B115" s="76">
        <v>1</v>
      </c>
      <c r="C115" s="4">
        <v>0</v>
      </c>
      <c r="D115" s="4">
        <v>0</v>
      </c>
      <c r="E115" s="4">
        <v>0</v>
      </c>
      <c r="F115" s="4">
        <v>0</v>
      </c>
      <c r="G115" s="4">
        <v>0</v>
      </c>
      <c r="H115" s="4">
        <v>0</v>
      </c>
      <c r="I115" s="4">
        <v>0</v>
      </c>
      <c r="J115" s="4">
        <v>0</v>
      </c>
      <c r="K115" s="4">
        <v>0</v>
      </c>
      <c r="L115" s="4">
        <v>0</v>
      </c>
      <c r="M115" s="4">
        <v>0</v>
      </c>
      <c r="N115" s="4">
        <v>0</v>
      </c>
      <c r="X115" s="76">
        <v>1</v>
      </c>
      <c r="Y115" s="4">
        <f>C115*Summary!$I$16*(1-Summary!$I$20)</f>
        <v>0</v>
      </c>
      <c r="Z115" s="4">
        <f>D115*Summary!$I$16*(1-Summary!$I$20)</f>
        <v>0</v>
      </c>
      <c r="AA115" s="4">
        <f>E115*Summary!$I$16*(1-Summary!$I$20)</f>
        <v>0</v>
      </c>
      <c r="AB115" s="4">
        <f>F115*Summary!$I$16*(1-Summary!$I$20)</f>
        <v>0</v>
      </c>
      <c r="AC115" s="4">
        <f>G115*Summary!$I$16*(1-Summary!$I$20)</f>
        <v>0</v>
      </c>
      <c r="AD115" s="4">
        <f>H115*Summary!$I$16*(1-Summary!$I$20)</f>
        <v>0</v>
      </c>
      <c r="AE115" s="4">
        <f>I115*Summary!$I$16*(1-Summary!$I$20)</f>
        <v>0</v>
      </c>
      <c r="AF115" s="4">
        <f>J115*Summary!$I$16*(1-Summary!$I$20)</f>
        <v>0</v>
      </c>
      <c r="AG115" s="4">
        <f>K115*Summary!$I$16*(1-Summary!$I$20)</f>
        <v>0</v>
      </c>
      <c r="AH115" s="4">
        <f>L115*Summary!$I$16*(1-Summary!$I$20)</f>
        <v>0</v>
      </c>
      <c r="AI115" s="4">
        <f>M115*Summary!$I$16*(1-Summary!$I$20)</f>
        <v>0</v>
      </c>
      <c r="AJ115" s="4">
        <f>N115*Summary!$I$16*(1-Summary!$I$20)</f>
        <v>0</v>
      </c>
      <c r="AN115" s="93" t="s">
        <v>136</v>
      </c>
      <c r="AO115" s="102">
        <f>IF(Summary!$C$45&lt;AO66,Summary!$C$45,AO66)</f>
        <v>3524.2544090472188</v>
      </c>
      <c r="AP115" s="102">
        <f>IF(Summary!$C$45&lt;AP66,Summary!$C$45,AP66)</f>
        <v>3750.3205813949498</v>
      </c>
      <c r="AQ115" s="102">
        <f>IF(Summary!$C$45&lt;AQ66,Summary!$C$45,AQ66)</f>
        <v>3750.3205813949498</v>
      </c>
      <c r="AR115" s="102">
        <f>IF(Summary!$C$45&lt;AR66,Summary!$C$45,AR66)</f>
        <v>3750.3205813949498</v>
      </c>
      <c r="AS115" s="102">
        <f>IF(Summary!$C$45&lt;AS66,Summary!$C$45,AS66)</f>
        <v>3283.9634738409191</v>
      </c>
      <c r="AT115" s="102">
        <f>IF(Summary!$C$45&lt;AT66,Summary!$C$45,AT66)</f>
        <v>555.31988745442425</v>
      </c>
      <c r="AU115" s="102">
        <f>IF(Summary!$C$45&lt;AU66,Summary!$C$45,AU66)</f>
        <v>0</v>
      </c>
      <c r="AV115" s="102">
        <f>IF(Summary!$C$45&lt;AV66,Summary!$C$45,AV66)</f>
        <v>0</v>
      </c>
      <c r="AW115" s="102">
        <f>IF(Summary!$C$45&lt;AW66,Summary!$C$45,AW66)</f>
        <v>1485.718188611615</v>
      </c>
      <c r="AX115" s="102">
        <f>IF(Summary!$C$45&lt;AX66,Summary!$C$45,AX66)</f>
        <v>3123.9761807308569</v>
      </c>
      <c r="AY115" s="102">
        <f>IF(Summary!$C$45&lt;AY66,Summary!$C$45,AY66)</f>
        <v>2486.7170174113667</v>
      </c>
      <c r="AZ115" s="102">
        <f>IF(Summary!$C$45&lt;AZ66,Summary!$C$45,AZ66)</f>
        <v>3075.9623844592197</v>
      </c>
    </row>
    <row r="116" spans="2:52">
      <c r="B116" s="76">
        <v>2</v>
      </c>
      <c r="C116" s="4">
        <v>0</v>
      </c>
      <c r="D116" s="4">
        <v>0</v>
      </c>
      <c r="E116" s="4">
        <v>0</v>
      </c>
      <c r="F116" s="4">
        <v>0</v>
      </c>
      <c r="G116" s="4">
        <v>0</v>
      </c>
      <c r="H116" s="4">
        <v>0</v>
      </c>
      <c r="I116" s="4">
        <v>0</v>
      </c>
      <c r="J116" s="4">
        <v>0</v>
      </c>
      <c r="K116" s="4">
        <v>0</v>
      </c>
      <c r="L116" s="4">
        <v>0</v>
      </c>
      <c r="M116" s="4">
        <v>0</v>
      </c>
      <c r="N116" s="4">
        <v>0</v>
      </c>
      <c r="X116" s="76">
        <v>2</v>
      </c>
      <c r="Y116" s="4">
        <f>C116*Summary!$I$16*(1-Summary!$I$20)</f>
        <v>0</v>
      </c>
      <c r="Z116" s="4">
        <f>D116*Summary!$I$16*(1-Summary!$I$20)</f>
        <v>0</v>
      </c>
      <c r="AA116" s="4">
        <f>E116*Summary!$I$16*(1-Summary!$I$20)</f>
        <v>0</v>
      </c>
      <c r="AB116" s="4">
        <f>F116*Summary!$I$16*(1-Summary!$I$20)</f>
        <v>0</v>
      </c>
      <c r="AC116" s="4">
        <f>G116*Summary!$I$16*(1-Summary!$I$20)</f>
        <v>0</v>
      </c>
      <c r="AD116" s="4">
        <f>H116*Summary!$I$16*(1-Summary!$I$20)</f>
        <v>0</v>
      </c>
      <c r="AE116" s="4">
        <f>I116*Summary!$I$16*(1-Summary!$I$20)</f>
        <v>0</v>
      </c>
      <c r="AF116" s="4">
        <f>J116*Summary!$I$16*(1-Summary!$I$20)</f>
        <v>0</v>
      </c>
      <c r="AG116" s="4">
        <f>K116*Summary!$I$16*(1-Summary!$I$20)</f>
        <v>0</v>
      </c>
      <c r="AH116" s="4">
        <f>L116*Summary!$I$16*(1-Summary!$I$20)</f>
        <v>0</v>
      </c>
      <c r="AI116" s="4">
        <f>M116*Summary!$I$16*(1-Summary!$I$20)</f>
        <v>0</v>
      </c>
      <c r="AJ116" s="4">
        <f>N116*Summary!$I$16*(1-Summary!$I$20)</f>
        <v>0</v>
      </c>
      <c r="AN116" s="103"/>
      <c r="AO116" s="103"/>
      <c r="AP116" s="103"/>
      <c r="AQ116" s="103"/>
      <c r="AR116" s="103"/>
      <c r="AS116" s="103"/>
      <c r="AT116" s="103"/>
      <c r="AU116" s="103"/>
      <c r="AV116" s="103"/>
      <c r="AW116" s="103"/>
      <c r="AX116" s="103"/>
      <c r="AY116" s="103"/>
      <c r="AZ116" s="103"/>
    </row>
    <row r="117" spans="2:52">
      <c r="B117" s="76">
        <v>3</v>
      </c>
      <c r="C117" s="4">
        <v>0</v>
      </c>
      <c r="D117" s="4">
        <v>0</v>
      </c>
      <c r="E117" s="4">
        <v>0</v>
      </c>
      <c r="F117" s="4">
        <v>0</v>
      </c>
      <c r="G117" s="4">
        <v>0</v>
      </c>
      <c r="H117" s="4">
        <v>0</v>
      </c>
      <c r="I117" s="4">
        <v>0</v>
      </c>
      <c r="J117" s="4">
        <v>0</v>
      </c>
      <c r="K117" s="4">
        <v>0</v>
      </c>
      <c r="L117" s="4">
        <v>0</v>
      </c>
      <c r="M117" s="4">
        <v>0</v>
      </c>
      <c r="N117" s="4">
        <v>0</v>
      </c>
      <c r="X117" s="76">
        <v>3</v>
      </c>
      <c r="Y117" s="4">
        <f>C117*Summary!$I$16*(1-Summary!$I$20)</f>
        <v>0</v>
      </c>
      <c r="Z117" s="4">
        <f>D117*Summary!$I$16*(1-Summary!$I$20)</f>
        <v>0</v>
      </c>
      <c r="AA117" s="4">
        <f>E117*Summary!$I$16*(1-Summary!$I$20)</f>
        <v>0</v>
      </c>
      <c r="AB117" s="4">
        <f>F117*Summary!$I$16*(1-Summary!$I$20)</f>
        <v>0</v>
      </c>
      <c r="AC117" s="4">
        <f>G117*Summary!$I$16*(1-Summary!$I$20)</f>
        <v>0</v>
      </c>
      <c r="AD117" s="4">
        <f>H117*Summary!$I$16*(1-Summary!$I$20)</f>
        <v>0</v>
      </c>
      <c r="AE117" s="4">
        <f>I117*Summary!$I$16*(1-Summary!$I$20)</f>
        <v>0</v>
      </c>
      <c r="AF117" s="4">
        <f>J117*Summary!$I$16*(1-Summary!$I$20)</f>
        <v>0</v>
      </c>
      <c r="AG117" s="4">
        <f>K117*Summary!$I$16*(1-Summary!$I$20)</f>
        <v>0</v>
      </c>
      <c r="AH117" s="4">
        <f>L117*Summary!$I$16*(1-Summary!$I$20)</f>
        <v>0</v>
      </c>
      <c r="AI117" s="4">
        <f>M117*Summary!$I$16*(1-Summary!$I$20)</f>
        <v>0</v>
      </c>
      <c r="AJ117" s="4">
        <f>N117*Summary!$I$16*(1-Summary!$I$20)</f>
        <v>0</v>
      </c>
      <c r="AN117" s="104" t="s">
        <v>137</v>
      </c>
      <c r="AO117" s="105">
        <f>IF(AO115&lt;AO$103,AO115*AO$102,AO$103*AO$102)</f>
        <v>109251.88668046378</v>
      </c>
      <c r="AP117" s="105">
        <f t="shared" ref="AP117:AZ117" si="117">IF(AP115&lt;AP$103,AP115*AP$102,AP$103*AP$102)</f>
        <v>105008.9762790586</v>
      </c>
      <c r="AQ117" s="105">
        <f t="shared" si="117"/>
        <v>116259.93802324345</v>
      </c>
      <c r="AR117" s="105">
        <f t="shared" si="117"/>
        <v>112509.6174418485</v>
      </c>
      <c r="AS117" s="105">
        <f t="shared" si="117"/>
        <v>101802.86768906849</v>
      </c>
      <c r="AT117" s="105">
        <f t="shared" si="117"/>
        <v>16659.596623632726</v>
      </c>
      <c r="AU117" s="105">
        <f t="shared" si="117"/>
        <v>0</v>
      </c>
      <c r="AV117" s="105">
        <f t="shared" si="117"/>
        <v>0</v>
      </c>
      <c r="AW117" s="105">
        <f t="shared" si="117"/>
        <v>44571.545658348448</v>
      </c>
      <c r="AX117" s="105">
        <f t="shared" si="117"/>
        <v>96843.261602656567</v>
      </c>
      <c r="AY117" s="105">
        <f t="shared" si="117"/>
        <v>74601.510522341006</v>
      </c>
      <c r="AZ117" s="105">
        <f t="shared" si="117"/>
        <v>95354.833918235818</v>
      </c>
    </row>
    <row r="118" spans="2:52">
      <c r="B118" s="76">
        <v>4</v>
      </c>
      <c r="C118" s="4">
        <v>0</v>
      </c>
      <c r="D118" s="4">
        <v>0</v>
      </c>
      <c r="E118" s="4">
        <v>0</v>
      </c>
      <c r="F118" s="4">
        <v>0</v>
      </c>
      <c r="G118" s="4">
        <v>0</v>
      </c>
      <c r="H118" s="4">
        <v>0</v>
      </c>
      <c r="I118" s="4">
        <v>0</v>
      </c>
      <c r="J118" s="4">
        <v>0</v>
      </c>
      <c r="K118" s="4">
        <v>0</v>
      </c>
      <c r="L118" s="4">
        <v>0</v>
      </c>
      <c r="M118" s="4">
        <v>0</v>
      </c>
      <c r="N118" s="4">
        <v>0</v>
      </c>
      <c r="X118" s="76">
        <v>4</v>
      </c>
      <c r="Y118" s="4">
        <f>C118*Summary!$I$16*(1-Summary!$I$20)</f>
        <v>0</v>
      </c>
      <c r="Z118" s="4">
        <f>D118*Summary!$I$16*(1-Summary!$I$20)</f>
        <v>0</v>
      </c>
      <c r="AA118" s="4">
        <f>E118*Summary!$I$16*(1-Summary!$I$20)</f>
        <v>0</v>
      </c>
      <c r="AB118" s="4">
        <f>F118*Summary!$I$16*(1-Summary!$I$20)</f>
        <v>0</v>
      </c>
      <c r="AC118" s="4">
        <f>G118*Summary!$I$16*(1-Summary!$I$20)</f>
        <v>0</v>
      </c>
      <c r="AD118" s="4">
        <f>H118*Summary!$I$16*(1-Summary!$I$20)</f>
        <v>0</v>
      </c>
      <c r="AE118" s="4">
        <f>I118*Summary!$I$16*(1-Summary!$I$20)</f>
        <v>0</v>
      </c>
      <c r="AF118" s="4">
        <f>J118*Summary!$I$16*(1-Summary!$I$20)</f>
        <v>0</v>
      </c>
      <c r="AG118" s="4">
        <f>K118*Summary!$I$16*(1-Summary!$I$20)</f>
        <v>0</v>
      </c>
      <c r="AH118" s="4">
        <f>L118*Summary!$I$16*(1-Summary!$I$20)</f>
        <v>0</v>
      </c>
      <c r="AI118" s="4">
        <f>M118*Summary!$I$16*(1-Summary!$I$20)</f>
        <v>0</v>
      </c>
      <c r="AJ118" s="4">
        <f>N118*Summary!$I$16*(1-Summary!$I$20)</f>
        <v>0</v>
      </c>
      <c r="AN118" s="104" t="s">
        <v>138</v>
      </c>
      <c r="AO118" s="106">
        <f t="shared" ref="AO118:AZ118" si="118">AO117/Y29</f>
        <v>0.14684393371030077</v>
      </c>
      <c r="AP118" s="106">
        <f t="shared" si="118"/>
        <v>0.1562633575581229</v>
      </c>
      <c r="AQ118" s="106">
        <f t="shared" si="118"/>
        <v>0.15626335755812293</v>
      </c>
      <c r="AR118" s="106">
        <f t="shared" si="118"/>
        <v>0.15626335755812293</v>
      </c>
      <c r="AS118" s="106">
        <f t="shared" si="118"/>
        <v>0.13683181141003828</v>
      </c>
      <c r="AT118" s="106">
        <f t="shared" si="118"/>
        <v>2.3138328643934343E-2</v>
      </c>
      <c r="AU118" s="106">
        <f t="shared" si="118"/>
        <v>0</v>
      </c>
      <c r="AV118" s="106">
        <f t="shared" si="118"/>
        <v>0</v>
      </c>
      <c r="AW118" s="106">
        <f t="shared" si="118"/>
        <v>6.1904924525483955E-2</v>
      </c>
      <c r="AX118" s="106">
        <f t="shared" si="118"/>
        <v>0.13016567419711905</v>
      </c>
      <c r="AY118" s="106">
        <f t="shared" si="118"/>
        <v>0.10361320905880696</v>
      </c>
      <c r="AZ118" s="106">
        <f t="shared" si="118"/>
        <v>0.1281650993524675</v>
      </c>
    </row>
    <row r="119" spans="2:52">
      <c r="B119" s="76">
        <v>5</v>
      </c>
      <c r="C119" s="4">
        <v>0</v>
      </c>
      <c r="D119" s="4">
        <v>0</v>
      </c>
      <c r="E119" s="4">
        <v>0</v>
      </c>
      <c r="F119" s="4">
        <v>0</v>
      </c>
      <c r="G119" s="4">
        <v>0</v>
      </c>
      <c r="H119" s="4">
        <v>0</v>
      </c>
      <c r="I119" s="4">
        <v>0</v>
      </c>
      <c r="J119" s="4">
        <v>0</v>
      </c>
      <c r="K119" s="4">
        <v>0</v>
      </c>
      <c r="L119" s="4">
        <v>0</v>
      </c>
      <c r="M119" s="4">
        <v>0</v>
      </c>
      <c r="N119" s="4">
        <v>0</v>
      </c>
      <c r="X119" s="76">
        <v>5</v>
      </c>
      <c r="Y119" s="4">
        <f>C119*Summary!$I$16*(1-Summary!$I$20)</f>
        <v>0</v>
      </c>
      <c r="Z119" s="4">
        <f>D119*Summary!$I$16*(1-Summary!$I$20)</f>
        <v>0</v>
      </c>
      <c r="AA119" s="4">
        <f>E119*Summary!$I$16*(1-Summary!$I$20)</f>
        <v>0</v>
      </c>
      <c r="AB119" s="4">
        <f>F119*Summary!$I$16*(1-Summary!$I$20)</f>
        <v>0</v>
      </c>
      <c r="AC119" s="4">
        <f>G119*Summary!$I$16*(1-Summary!$I$20)</f>
        <v>0</v>
      </c>
      <c r="AD119" s="4">
        <f>H119*Summary!$I$16*(1-Summary!$I$20)</f>
        <v>0</v>
      </c>
      <c r="AE119" s="4">
        <f>I119*Summary!$I$16*(1-Summary!$I$20)</f>
        <v>0</v>
      </c>
      <c r="AF119" s="4">
        <f>J119*Summary!$I$16*(1-Summary!$I$20)</f>
        <v>0</v>
      </c>
      <c r="AG119" s="4">
        <f>K119*Summary!$I$16*(1-Summary!$I$20)</f>
        <v>0</v>
      </c>
      <c r="AH119" s="4">
        <f>L119*Summary!$I$16*(1-Summary!$I$20)</f>
        <v>0</v>
      </c>
      <c r="AI119" s="4">
        <f>M119*Summary!$I$16*(1-Summary!$I$20)</f>
        <v>0</v>
      </c>
      <c r="AJ119" s="4">
        <f>N119*Summary!$I$16*(1-Summary!$I$20)</f>
        <v>0</v>
      </c>
      <c r="AN119" s="103"/>
      <c r="AO119" s="103"/>
      <c r="AP119" s="103"/>
      <c r="AQ119" s="103"/>
      <c r="AR119" s="103"/>
      <c r="AS119" s="103"/>
      <c r="AT119" s="103"/>
      <c r="AU119" s="103"/>
      <c r="AV119" s="103"/>
      <c r="AW119" s="103"/>
      <c r="AX119" s="103"/>
      <c r="AY119" s="103"/>
      <c r="AZ119" s="103"/>
    </row>
    <row r="120" spans="2:52">
      <c r="B120" s="76">
        <v>6</v>
      </c>
      <c r="C120" s="4">
        <v>0</v>
      </c>
      <c r="D120" s="4">
        <v>0</v>
      </c>
      <c r="E120" s="4">
        <v>1</v>
      </c>
      <c r="F120" s="4">
        <v>34</v>
      </c>
      <c r="G120" s="4">
        <v>78</v>
      </c>
      <c r="H120" s="4">
        <v>65</v>
      </c>
      <c r="I120" s="4">
        <v>41</v>
      </c>
      <c r="J120" s="4">
        <v>23</v>
      </c>
      <c r="K120" s="4">
        <v>12</v>
      </c>
      <c r="L120" s="4">
        <v>6</v>
      </c>
      <c r="M120" s="4">
        <v>0</v>
      </c>
      <c r="N120" s="4">
        <v>0</v>
      </c>
      <c r="X120" s="76">
        <v>6</v>
      </c>
      <c r="Y120" s="4">
        <f>C120*Summary!$I$16*(1-Summary!$I$20)</f>
        <v>0</v>
      </c>
      <c r="Z120" s="4">
        <f>D120*Summary!$I$16*(1-Summary!$I$20)</f>
        <v>0</v>
      </c>
      <c r="AA120" s="4">
        <f>E120*Summary!$I$16*(1-Summary!$I$20)</f>
        <v>0</v>
      </c>
      <c r="AB120" s="4">
        <f>F120*Summary!$I$16*(1-Summary!$I$20)</f>
        <v>0</v>
      </c>
      <c r="AC120" s="4">
        <f>G120*Summary!$I$16*(1-Summary!$I$20)</f>
        <v>0</v>
      </c>
      <c r="AD120" s="4">
        <f>H120*Summary!$I$16*(1-Summary!$I$20)</f>
        <v>0</v>
      </c>
      <c r="AE120" s="4">
        <f>I120*Summary!$I$16*(1-Summary!$I$20)</f>
        <v>0</v>
      </c>
      <c r="AF120" s="4">
        <f>J120*Summary!$I$16*(1-Summary!$I$20)</f>
        <v>0</v>
      </c>
      <c r="AG120" s="4">
        <f>K120*Summary!$I$16*(1-Summary!$I$20)</f>
        <v>0</v>
      </c>
      <c r="AH120" s="4">
        <f>L120*Summary!$I$16*(1-Summary!$I$20)</f>
        <v>0</v>
      </c>
      <c r="AI120" s="4">
        <f>M120*Summary!$I$16*(1-Summary!$I$20)</f>
        <v>0</v>
      </c>
      <c r="AJ120" s="4">
        <f>N120*Summary!$I$16*(1-Summary!$I$20)</f>
        <v>0</v>
      </c>
      <c r="AN120" s="104" t="s">
        <v>139</v>
      </c>
      <c r="AO120" s="107">
        <f>AO117-AO101</f>
        <v>-356931.25023671536</v>
      </c>
      <c r="AP120" s="107">
        <f t="shared" ref="AP120:AZ120" si="119">AP117-AP101</f>
        <v>-307214.03124669765</v>
      </c>
      <c r="AQ120" s="107">
        <f t="shared" si="119"/>
        <v>-327348.9533197147</v>
      </c>
      <c r="AR120" s="107">
        <f t="shared" si="119"/>
        <v>-307111.24120290059</v>
      </c>
      <c r="AS120" s="107">
        <f t="shared" si="119"/>
        <v>-331338.81312687095</v>
      </c>
      <c r="AT120" s="107">
        <f t="shared" si="119"/>
        <v>-417703.90601609013</v>
      </c>
      <c r="AU120" s="107">
        <f t="shared" si="119"/>
        <v>-491576.37288044504</v>
      </c>
      <c r="AV120" s="107">
        <f t="shared" si="119"/>
        <v>-473067.55387307541</v>
      </c>
      <c r="AW120" s="107">
        <f t="shared" si="119"/>
        <v>-391302.0490556194</v>
      </c>
      <c r="AX120" s="107">
        <f t="shared" si="119"/>
        <v>-350526.36107562628</v>
      </c>
      <c r="AY120" s="107">
        <f t="shared" si="119"/>
        <v>-366905.67208531761</v>
      </c>
      <c r="AZ120" s="107">
        <f t="shared" si="119"/>
        <v>-366669.75434859295</v>
      </c>
    </row>
    <row r="121" spans="2:52">
      <c r="B121" s="76">
        <v>7</v>
      </c>
      <c r="C121" s="4">
        <v>47</v>
      </c>
      <c r="D121" s="4">
        <v>71</v>
      </c>
      <c r="E121" s="4">
        <v>139</v>
      </c>
      <c r="F121" s="4">
        <v>206</v>
      </c>
      <c r="G121" s="4">
        <v>238</v>
      </c>
      <c r="H121" s="4">
        <v>178</v>
      </c>
      <c r="I121" s="4">
        <v>143</v>
      </c>
      <c r="J121" s="4">
        <v>132</v>
      </c>
      <c r="K121" s="4">
        <v>168</v>
      </c>
      <c r="L121" s="4">
        <v>153</v>
      </c>
      <c r="M121" s="4">
        <v>120</v>
      </c>
      <c r="N121" s="4">
        <v>65</v>
      </c>
      <c r="X121" s="76">
        <v>7</v>
      </c>
      <c r="Y121" s="4">
        <f>C121*Summary!$I$16*(1-Summary!$I$20)</f>
        <v>0</v>
      </c>
      <c r="Z121" s="4">
        <f>D121*Summary!$I$16*(1-Summary!$I$20)</f>
        <v>0</v>
      </c>
      <c r="AA121" s="4">
        <f>E121*Summary!$I$16*(1-Summary!$I$20)</f>
        <v>0</v>
      </c>
      <c r="AB121" s="4">
        <f>F121*Summary!$I$16*(1-Summary!$I$20)</f>
        <v>0</v>
      </c>
      <c r="AC121" s="4">
        <f>G121*Summary!$I$16*(1-Summary!$I$20)</f>
        <v>0</v>
      </c>
      <c r="AD121" s="4">
        <f>H121*Summary!$I$16*(1-Summary!$I$20)</f>
        <v>0</v>
      </c>
      <c r="AE121" s="4">
        <f>I121*Summary!$I$16*(1-Summary!$I$20)</f>
        <v>0</v>
      </c>
      <c r="AF121" s="4">
        <f>J121*Summary!$I$16*(1-Summary!$I$20)</f>
        <v>0</v>
      </c>
      <c r="AG121" s="4">
        <f>K121*Summary!$I$16*(1-Summary!$I$20)</f>
        <v>0</v>
      </c>
      <c r="AH121" s="4">
        <f>L121*Summary!$I$16*(1-Summary!$I$20)</f>
        <v>0</v>
      </c>
      <c r="AI121" s="4">
        <f>M121*Summary!$I$16*(1-Summary!$I$20)</f>
        <v>0</v>
      </c>
      <c r="AJ121" s="4">
        <f>N121*Summary!$I$16*(1-Summary!$I$20)</f>
        <v>0</v>
      </c>
      <c r="AN121" s="104" t="s">
        <v>138</v>
      </c>
      <c r="AO121" s="106">
        <f t="shared" ref="AO121:AZ121" si="120">AO120/Y29</f>
        <v>-0.47974630408160668</v>
      </c>
      <c r="AP121" s="106">
        <f t="shared" si="120"/>
        <v>-0.45716373697425244</v>
      </c>
      <c r="AQ121" s="106">
        <f t="shared" si="120"/>
        <v>-0.43998515231144447</v>
      </c>
      <c r="AR121" s="106">
        <f t="shared" si="120"/>
        <v>-0.42654339055958418</v>
      </c>
      <c r="AS121" s="106">
        <f t="shared" si="120"/>
        <v>-0.44534786710600932</v>
      </c>
      <c r="AT121" s="106">
        <f t="shared" si="120"/>
        <v>-0.58014431391123633</v>
      </c>
      <c r="AU121" s="106">
        <f t="shared" si="120"/>
        <v>-0.6607209312909208</v>
      </c>
      <c r="AV121" s="106">
        <f t="shared" si="120"/>
        <v>-0.63584348638854216</v>
      </c>
      <c r="AW121" s="106">
        <f t="shared" si="120"/>
        <v>-0.54347506813280477</v>
      </c>
      <c r="AX121" s="106">
        <f t="shared" si="120"/>
        <v>-0.47113758209089551</v>
      </c>
      <c r="AY121" s="106">
        <f t="shared" si="120"/>
        <v>-0.50959121122960782</v>
      </c>
      <c r="AZ121" s="106">
        <f t="shared" si="120"/>
        <v>-0.49283569132875399</v>
      </c>
    </row>
    <row r="122" spans="2:52">
      <c r="B122" s="76">
        <v>8</v>
      </c>
      <c r="C122" s="4">
        <v>203</v>
      </c>
      <c r="D122" s="4">
        <v>240</v>
      </c>
      <c r="E122" s="4">
        <v>330</v>
      </c>
      <c r="F122" s="4">
        <v>387</v>
      </c>
      <c r="G122" s="4">
        <v>399</v>
      </c>
      <c r="H122" s="4">
        <v>290</v>
      </c>
      <c r="I122" s="4">
        <v>243</v>
      </c>
      <c r="J122" s="4">
        <v>249</v>
      </c>
      <c r="K122" s="4">
        <v>319</v>
      </c>
      <c r="L122" s="4">
        <v>320</v>
      </c>
      <c r="M122" s="4">
        <v>278</v>
      </c>
      <c r="N122" s="4">
        <v>223</v>
      </c>
      <c r="X122" s="76">
        <v>8</v>
      </c>
      <c r="Y122" s="4">
        <f>C122*Summary!$I$16*(1-Summary!$I$20)</f>
        <v>0</v>
      </c>
      <c r="Z122" s="4">
        <f>D122*Summary!$I$16*(1-Summary!$I$20)</f>
        <v>0</v>
      </c>
      <c r="AA122" s="4">
        <f>E122*Summary!$I$16*(1-Summary!$I$20)</f>
        <v>0</v>
      </c>
      <c r="AB122" s="4">
        <f>F122*Summary!$I$16*(1-Summary!$I$20)</f>
        <v>0</v>
      </c>
      <c r="AC122" s="4">
        <f>G122*Summary!$I$16*(1-Summary!$I$20)</f>
        <v>0</v>
      </c>
      <c r="AD122" s="4">
        <f>H122*Summary!$I$16*(1-Summary!$I$20)</f>
        <v>0</v>
      </c>
      <c r="AE122" s="4">
        <f>I122*Summary!$I$16*(1-Summary!$I$20)</f>
        <v>0</v>
      </c>
      <c r="AF122" s="4">
        <f>J122*Summary!$I$16*(1-Summary!$I$20)</f>
        <v>0</v>
      </c>
      <c r="AG122" s="4">
        <f>K122*Summary!$I$16*(1-Summary!$I$20)</f>
        <v>0</v>
      </c>
      <c r="AH122" s="4">
        <f>L122*Summary!$I$16*(1-Summary!$I$20)</f>
        <v>0</v>
      </c>
      <c r="AI122" s="4">
        <f>M122*Summary!$I$16*(1-Summary!$I$20)</f>
        <v>0</v>
      </c>
      <c r="AJ122" s="4">
        <f>N122*Summary!$I$16*(1-Summary!$I$20)</f>
        <v>0</v>
      </c>
      <c r="AN122" s="103"/>
      <c r="AO122" s="103"/>
      <c r="AP122" s="103"/>
      <c r="AQ122" s="103"/>
      <c r="AR122" s="103"/>
      <c r="AS122" s="103"/>
      <c r="AT122" s="103"/>
      <c r="AU122" s="103"/>
      <c r="AV122" s="103"/>
      <c r="AW122" s="103"/>
      <c r="AX122" s="103"/>
      <c r="AY122" s="103"/>
      <c r="AZ122" s="103"/>
    </row>
    <row r="123" spans="2:52">
      <c r="B123" s="76">
        <v>9</v>
      </c>
      <c r="C123" s="4">
        <v>379</v>
      </c>
      <c r="D123" s="4">
        <v>418</v>
      </c>
      <c r="E123" s="4">
        <v>493</v>
      </c>
      <c r="F123" s="4">
        <v>530</v>
      </c>
      <c r="G123" s="4">
        <v>528</v>
      </c>
      <c r="H123" s="4">
        <v>384</v>
      </c>
      <c r="I123" s="4">
        <v>339</v>
      </c>
      <c r="J123" s="4">
        <v>344</v>
      </c>
      <c r="K123" s="4">
        <v>437</v>
      </c>
      <c r="L123" s="4">
        <v>441</v>
      </c>
      <c r="M123" s="4">
        <v>417</v>
      </c>
      <c r="N123" s="4">
        <v>362</v>
      </c>
      <c r="X123" s="76">
        <v>9</v>
      </c>
      <c r="Y123" s="4">
        <f>C123*Summary!$I$16*(1-Summary!$I$20)</f>
        <v>0</v>
      </c>
      <c r="Z123" s="4">
        <f>D123*Summary!$I$16*(1-Summary!$I$20)</f>
        <v>0</v>
      </c>
      <c r="AA123" s="4">
        <f>E123*Summary!$I$16*(1-Summary!$I$20)</f>
        <v>0</v>
      </c>
      <c r="AB123" s="4">
        <f>F123*Summary!$I$16*(1-Summary!$I$20)</f>
        <v>0</v>
      </c>
      <c r="AC123" s="4">
        <f>G123*Summary!$I$16*(1-Summary!$I$20)</f>
        <v>0</v>
      </c>
      <c r="AD123" s="4">
        <f>H123*Summary!$I$16*(1-Summary!$I$20)</f>
        <v>0</v>
      </c>
      <c r="AE123" s="4">
        <f>I123*Summary!$I$16*(1-Summary!$I$20)</f>
        <v>0</v>
      </c>
      <c r="AF123" s="4">
        <f>J123*Summary!$I$16*(1-Summary!$I$20)</f>
        <v>0</v>
      </c>
      <c r="AG123" s="4">
        <f>K123*Summary!$I$16*(1-Summary!$I$20)</f>
        <v>0</v>
      </c>
      <c r="AH123" s="4">
        <f>L123*Summary!$I$16*(1-Summary!$I$20)</f>
        <v>0</v>
      </c>
      <c r="AI123" s="4">
        <f>M123*Summary!$I$16*(1-Summary!$I$20)</f>
        <v>0</v>
      </c>
      <c r="AJ123" s="4">
        <f>N123*Summary!$I$16*(1-Summary!$I$20)</f>
        <v>0</v>
      </c>
      <c r="AN123" s="104" t="s">
        <v>6</v>
      </c>
      <c r="AO123" s="107">
        <f>AO64-(AO117)</f>
        <v>0</v>
      </c>
      <c r="AP123" s="107">
        <f t="shared" ref="AP123:AZ123" si="121">AP64-(AP117)</f>
        <v>15966.185836920689</v>
      </c>
      <c r="AQ123" s="107">
        <f t="shared" si="121"/>
        <v>29064.984505810862</v>
      </c>
      <c r="AR123" s="107">
        <f t="shared" si="121"/>
        <v>22088.482581101067</v>
      </c>
      <c r="AS123" s="107">
        <f>AS64-(AS117)</f>
        <v>0</v>
      </c>
      <c r="AT123" s="107">
        <f t="shared" si="121"/>
        <v>0</v>
      </c>
      <c r="AU123" s="107">
        <f t="shared" si="121"/>
        <v>0</v>
      </c>
      <c r="AV123" s="107">
        <f t="shared" si="121"/>
        <v>0</v>
      </c>
      <c r="AW123" s="107">
        <f t="shared" si="121"/>
        <v>0</v>
      </c>
      <c r="AX123" s="107">
        <f t="shared" si="121"/>
        <v>0</v>
      </c>
      <c r="AY123" s="107">
        <f t="shared" si="121"/>
        <v>0</v>
      </c>
      <c r="AZ123" s="107">
        <f t="shared" si="121"/>
        <v>0</v>
      </c>
    </row>
    <row r="124" spans="2:52">
      <c r="B124" s="76">
        <v>10</v>
      </c>
      <c r="C124" s="4">
        <v>498</v>
      </c>
      <c r="D124" s="4">
        <v>530</v>
      </c>
      <c r="E124" s="4">
        <v>597</v>
      </c>
      <c r="F124" s="4">
        <v>607</v>
      </c>
      <c r="G124" s="4">
        <v>599</v>
      </c>
      <c r="H124" s="4">
        <v>469</v>
      </c>
      <c r="I124" s="4">
        <v>381</v>
      </c>
      <c r="J124" s="4">
        <v>396</v>
      </c>
      <c r="K124" s="4">
        <v>499</v>
      </c>
      <c r="L124" s="4">
        <v>527</v>
      </c>
      <c r="M124" s="4">
        <v>500</v>
      </c>
      <c r="N124" s="4">
        <v>455</v>
      </c>
      <c r="X124" s="76">
        <v>10</v>
      </c>
      <c r="Y124" s="4">
        <f>C124*Summary!$I$16*(1-Summary!$I$20)</f>
        <v>0</v>
      </c>
      <c r="Z124" s="4">
        <f>D124*Summary!$I$16*(1-Summary!$I$20)</f>
        <v>0</v>
      </c>
      <c r="AA124" s="4">
        <f>E124*Summary!$I$16*(1-Summary!$I$20)</f>
        <v>0</v>
      </c>
      <c r="AB124" s="4">
        <f>F124*Summary!$I$16*(1-Summary!$I$20)</f>
        <v>0</v>
      </c>
      <c r="AC124" s="4">
        <f>G124*Summary!$I$16*(1-Summary!$I$20)</f>
        <v>0</v>
      </c>
      <c r="AD124" s="4">
        <f>H124*Summary!$I$16*(1-Summary!$I$20)</f>
        <v>0</v>
      </c>
      <c r="AE124" s="4">
        <f>I124*Summary!$I$16*(1-Summary!$I$20)</f>
        <v>0</v>
      </c>
      <c r="AF124" s="4">
        <f>J124*Summary!$I$16*(1-Summary!$I$20)</f>
        <v>0</v>
      </c>
      <c r="AG124" s="4">
        <f>K124*Summary!$I$16*(1-Summary!$I$20)</f>
        <v>0</v>
      </c>
      <c r="AH124" s="4">
        <f>L124*Summary!$I$16*(1-Summary!$I$20)</f>
        <v>0</v>
      </c>
      <c r="AI124" s="4">
        <f>M124*Summary!$I$16*(1-Summary!$I$20)</f>
        <v>0</v>
      </c>
      <c r="AJ124" s="4">
        <f>N124*Summary!$I$16*(1-Summary!$I$20)</f>
        <v>0</v>
      </c>
      <c r="AN124" s="104" t="s">
        <v>138</v>
      </c>
      <c r="AO124" s="106">
        <f t="shared" ref="AO124:AZ124" si="122">AO123/Y29</f>
        <v>0</v>
      </c>
      <c r="AP124" s="106">
        <f t="shared" si="122"/>
        <v>2.3759205114465311E-2</v>
      </c>
      <c r="AQ124" s="106">
        <f t="shared" si="122"/>
        <v>3.9065839389530732E-2</v>
      </c>
      <c r="AR124" s="106">
        <f t="shared" si="122"/>
        <v>3.0678448029307036E-2</v>
      </c>
      <c r="AS124" s="106">
        <f t="shared" si="122"/>
        <v>0</v>
      </c>
      <c r="AT124" s="106">
        <f t="shared" si="122"/>
        <v>0</v>
      </c>
      <c r="AU124" s="106">
        <f t="shared" si="122"/>
        <v>0</v>
      </c>
      <c r="AV124" s="106">
        <f t="shared" si="122"/>
        <v>0</v>
      </c>
      <c r="AW124" s="106">
        <f t="shared" si="122"/>
        <v>0</v>
      </c>
      <c r="AX124" s="106">
        <f t="shared" si="122"/>
        <v>0</v>
      </c>
      <c r="AY124" s="106">
        <f t="shared" si="122"/>
        <v>0</v>
      </c>
      <c r="AZ124" s="106">
        <f t="shared" si="122"/>
        <v>0</v>
      </c>
    </row>
    <row r="125" spans="2:52">
      <c r="B125" s="76">
        <v>11</v>
      </c>
      <c r="C125" s="4">
        <v>543</v>
      </c>
      <c r="D125" s="4">
        <v>609</v>
      </c>
      <c r="E125" s="4">
        <v>628</v>
      </c>
      <c r="F125" s="4">
        <v>614</v>
      </c>
      <c r="G125" s="4">
        <v>597</v>
      </c>
      <c r="H125" s="4">
        <v>478</v>
      </c>
      <c r="I125" s="4">
        <v>379</v>
      </c>
      <c r="J125" s="4">
        <v>406</v>
      </c>
      <c r="K125" s="4">
        <v>513</v>
      </c>
      <c r="L125" s="4">
        <v>570</v>
      </c>
      <c r="M125" s="4">
        <v>549</v>
      </c>
      <c r="N125" s="4">
        <v>509</v>
      </c>
      <c r="X125" s="76">
        <v>11</v>
      </c>
      <c r="Y125" s="4">
        <f>C125*Summary!$I$16*(1-Summary!$I$20)</f>
        <v>0</v>
      </c>
      <c r="Z125" s="4">
        <f>D125*Summary!$I$16*(1-Summary!$I$20)</f>
        <v>0</v>
      </c>
      <c r="AA125" s="4">
        <f>E125*Summary!$I$16*(1-Summary!$I$20)</f>
        <v>0</v>
      </c>
      <c r="AB125" s="4">
        <f>F125*Summary!$I$16*(1-Summary!$I$20)</f>
        <v>0</v>
      </c>
      <c r="AC125" s="4">
        <f>G125*Summary!$I$16*(1-Summary!$I$20)</f>
        <v>0</v>
      </c>
      <c r="AD125" s="4">
        <f>H125*Summary!$I$16*(1-Summary!$I$20)</f>
        <v>0</v>
      </c>
      <c r="AE125" s="4">
        <f>I125*Summary!$I$16*(1-Summary!$I$20)</f>
        <v>0</v>
      </c>
      <c r="AF125" s="4">
        <f>J125*Summary!$I$16*(1-Summary!$I$20)</f>
        <v>0</v>
      </c>
      <c r="AG125" s="4">
        <f>K125*Summary!$I$16*(1-Summary!$I$20)</f>
        <v>0</v>
      </c>
      <c r="AH125" s="4">
        <f>L125*Summary!$I$16*(1-Summary!$I$20)</f>
        <v>0</v>
      </c>
      <c r="AI125" s="4">
        <f>M125*Summary!$I$16*(1-Summary!$I$20)</f>
        <v>0</v>
      </c>
      <c r="AJ125" s="4">
        <f>N125*Summary!$I$16*(1-Summary!$I$20)</f>
        <v>0</v>
      </c>
    </row>
    <row r="126" spans="2:52">
      <c r="B126" s="76">
        <v>12</v>
      </c>
      <c r="C126" s="4">
        <v>563</v>
      </c>
      <c r="D126" s="4">
        <v>629</v>
      </c>
      <c r="E126" s="4">
        <v>632</v>
      </c>
      <c r="F126" s="4">
        <v>613</v>
      </c>
      <c r="G126" s="4">
        <v>604</v>
      </c>
      <c r="H126" s="4">
        <v>487</v>
      </c>
      <c r="I126" s="4">
        <v>368</v>
      </c>
      <c r="J126" s="4">
        <v>427</v>
      </c>
      <c r="K126" s="4">
        <v>506</v>
      </c>
      <c r="L126" s="4">
        <v>543</v>
      </c>
      <c r="M126" s="4">
        <v>558</v>
      </c>
      <c r="N126" s="4">
        <v>524</v>
      </c>
      <c r="X126" s="76">
        <v>12</v>
      </c>
      <c r="Y126" s="4">
        <f>C126*Summary!$I$16*(1-Summary!$I$20)</f>
        <v>0</v>
      </c>
      <c r="Z126" s="4">
        <f>D126*Summary!$I$16*(1-Summary!$I$20)</f>
        <v>0</v>
      </c>
      <c r="AA126" s="4">
        <f>E126*Summary!$I$16*(1-Summary!$I$20)</f>
        <v>0</v>
      </c>
      <c r="AB126" s="4">
        <f>F126*Summary!$I$16*(1-Summary!$I$20)</f>
        <v>0</v>
      </c>
      <c r="AC126" s="4">
        <f>G126*Summary!$I$16*(1-Summary!$I$20)</f>
        <v>0</v>
      </c>
      <c r="AD126" s="4">
        <f>H126*Summary!$I$16*(1-Summary!$I$20)</f>
        <v>0</v>
      </c>
      <c r="AE126" s="4">
        <f>I126*Summary!$I$16*(1-Summary!$I$20)</f>
        <v>0</v>
      </c>
      <c r="AF126" s="4">
        <f>J126*Summary!$I$16*(1-Summary!$I$20)</f>
        <v>0</v>
      </c>
      <c r="AG126" s="4">
        <f>K126*Summary!$I$16*(1-Summary!$I$20)</f>
        <v>0</v>
      </c>
      <c r="AH126" s="4">
        <f>L126*Summary!$I$16*(1-Summary!$I$20)</f>
        <v>0</v>
      </c>
      <c r="AI126" s="4">
        <f>M126*Summary!$I$16*(1-Summary!$I$20)</f>
        <v>0</v>
      </c>
      <c r="AJ126" s="4">
        <f>N126*Summary!$I$16*(1-Summary!$I$20)</f>
        <v>0</v>
      </c>
    </row>
    <row r="127" spans="2:52">
      <c r="B127" s="76">
        <v>13</v>
      </c>
      <c r="C127" s="4">
        <v>526</v>
      </c>
      <c r="D127" s="4">
        <v>607</v>
      </c>
      <c r="E127" s="4">
        <v>615</v>
      </c>
      <c r="F127" s="4">
        <v>604</v>
      </c>
      <c r="G127" s="4">
        <v>599</v>
      </c>
      <c r="H127" s="4">
        <v>478</v>
      </c>
      <c r="I127" s="4">
        <v>353</v>
      </c>
      <c r="J127" s="4">
        <v>406</v>
      </c>
      <c r="K127" s="4">
        <v>457</v>
      </c>
      <c r="L127" s="4">
        <v>526</v>
      </c>
      <c r="M127" s="4">
        <v>526</v>
      </c>
      <c r="N127" s="4">
        <v>490</v>
      </c>
      <c r="X127" s="76">
        <v>13</v>
      </c>
      <c r="Y127" s="4">
        <f>C127*Summary!$I$16*(1-Summary!$I$20)</f>
        <v>0</v>
      </c>
      <c r="Z127" s="4">
        <f>D127*Summary!$I$16*(1-Summary!$I$20)</f>
        <v>0</v>
      </c>
      <c r="AA127" s="4">
        <f>E127*Summary!$I$16*(1-Summary!$I$20)</f>
        <v>0</v>
      </c>
      <c r="AB127" s="4">
        <f>F127*Summary!$I$16*(1-Summary!$I$20)</f>
        <v>0</v>
      </c>
      <c r="AC127" s="4">
        <f>G127*Summary!$I$16*(1-Summary!$I$20)</f>
        <v>0</v>
      </c>
      <c r="AD127" s="4">
        <f>H127*Summary!$I$16*(1-Summary!$I$20)</f>
        <v>0</v>
      </c>
      <c r="AE127" s="4">
        <f>I127*Summary!$I$16*(1-Summary!$I$20)</f>
        <v>0</v>
      </c>
      <c r="AF127" s="4">
        <f>J127*Summary!$I$16*(1-Summary!$I$20)</f>
        <v>0</v>
      </c>
      <c r="AG127" s="4">
        <f>K127*Summary!$I$16*(1-Summary!$I$20)</f>
        <v>0</v>
      </c>
      <c r="AH127" s="4">
        <f>L127*Summary!$I$16*(1-Summary!$I$20)</f>
        <v>0</v>
      </c>
      <c r="AI127" s="4">
        <f>M127*Summary!$I$16*(1-Summary!$I$20)</f>
        <v>0</v>
      </c>
      <c r="AJ127" s="4">
        <f>N127*Summary!$I$16*(1-Summary!$I$20)</f>
        <v>0</v>
      </c>
    </row>
    <row r="128" spans="2:52">
      <c r="B128" s="76">
        <v>14</v>
      </c>
      <c r="C128" s="4">
        <v>458</v>
      </c>
      <c r="D128" s="4">
        <v>532</v>
      </c>
      <c r="E128" s="4">
        <v>565</v>
      </c>
      <c r="F128" s="4">
        <v>564</v>
      </c>
      <c r="G128" s="4">
        <v>581</v>
      </c>
      <c r="H128" s="4">
        <v>440</v>
      </c>
      <c r="I128" s="4">
        <v>348</v>
      </c>
      <c r="J128" s="4">
        <v>343</v>
      </c>
      <c r="K128" s="4">
        <v>404</v>
      </c>
      <c r="L128" s="4">
        <v>445</v>
      </c>
      <c r="M128" s="4">
        <v>424</v>
      </c>
      <c r="N128" s="4">
        <v>402</v>
      </c>
      <c r="X128" s="76">
        <v>14</v>
      </c>
      <c r="Y128" s="4">
        <f>C128*Summary!$I$16*(1-Summary!$I$20)</f>
        <v>0</v>
      </c>
      <c r="Z128" s="4">
        <f>D128*Summary!$I$16*(1-Summary!$I$20)</f>
        <v>0</v>
      </c>
      <c r="AA128" s="4">
        <f>E128*Summary!$I$16*(1-Summary!$I$20)</f>
        <v>0</v>
      </c>
      <c r="AB128" s="4">
        <f>F128*Summary!$I$16*(1-Summary!$I$20)</f>
        <v>0</v>
      </c>
      <c r="AC128" s="4">
        <f>G128*Summary!$I$16*(1-Summary!$I$20)</f>
        <v>0</v>
      </c>
      <c r="AD128" s="4">
        <f>H128*Summary!$I$16*(1-Summary!$I$20)</f>
        <v>0</v>
      </c>
      <c r="AE128" s="4">
        <f>I128*Summary!$I$16*(1-Summary!$I$20)</f>
        <v>0</v>
      </c>
      <c r="AF128" s="4">
        <f>J128*Summary!$I$16*(1-Summary!$I$20)</f>
        <v>0</v>
      </c>
      <c r="AG128" s="4">
        <f>K128*Summary!$I$16*(1-Summary!$I$20)</f>
        <v>0</v>
      </c>
      <c r="AH128" s="4">
        <f>L128*Summary!$I$16*(1-Summary!$I$20)</f>
        <v>0</v>
      </c>
      <c r="AI128" s="4">
        <f>M128*Summary!$I$16*(1-Summary!$I$20)</f>
        <v>0</v>
      </c>
      <c r="AJ128" s="4">
        <f>N128*Summary!$I$16*(1-Summary!$I$20)</f>
        <v>0</v>
      </c>
    </row>
    <row r="129" spans="2:36">
      <c r="B129" s="76">
        <v>15</v>
      </c>
      <c r="C129" s="4">
        <v>329</v>
      </c>
      <c r="D129" s="4">
        <v>406</v>
      </c>
      <c r="E129" s="4">
        <v>447</v>
      </c>
      <c r="F129" s="4">
        <v>445</v>
      </c>
      <c r="G129" s="4">
        <v>472</v>
      </c>
      <c r="H129" s="4">
        <v>356</v>
      </c>
      <c r="I129" s="4">
        <v>274</v>
      </c>
      <c r="J129" s="4">
        <v>263</v>
      </c>
      <c r="K129" s="4">
        <v>294</v>
      </c>
      <c r="L129" s="4">
        <v>319</v>
      </c>
      <c r="M129" s="4">
        <v>288</v>
      </c>
      <c r="N129" s="4">
        <v>285</v>
      </c>
      <c r="X129" s="76">
        <v>15</v>
      </c>
      <c r="Y129" s="4">
        <f>C129*Summary!$I$16*(1-Summary!$I$20)</f>
        <v>0</v>
      </c>
      <c r="Z129" s="4">
        <f>D129*Summary!$I$16*(1-Summary!$I$20)</f>
        <v>0</v>
      </c>
      <c r="AA129" s="4">
        <f>E129*Summary!$I$16*(1-Summary!$I$20)</f>
        <v>0</v>
      </c>
      <c r="AB129" s="4">
        <f>F129*Summary!$I$16*(1-Summary!$I$20)</f>
        <v>0</v>
      </c>
      <c r="AC129" s="4">
        <f>G129*Summary!$I$16*(1-Summary!$I$20)</f>
        <v>0</v>
      </c>
      <c r="AD129" s="4">
        <f>H129*Summary!$I$16*(1-Summary!$I$20)</f>
        <v>0</v>
      </c>
      <c r="AE129" s="4">
        <f>I129*Summary!$I$16*(1-Summary!$I$20)</f>
        <v>0</v>
      </c>
      <c r="AF129" s="4">
        <f>J129*Summary!$I$16*(1-Summary!$I$20)</f>
        <v>0</v>
      </c>
      <c r="AG129" s="4">
        <f>K129*Summary!$I$16*(1-Summary!$I$20)</f>
        <v>0</v>
      </c>
      <c r="AH129" s="4">
        <f>L129*Summary!$I$16*(1-Summary!$I$20)</f>
        <v>0</v>
      </c>
      <c r="AI129" s="4">
        <f>M129*Summary!$I$16*(1-Summary!$I$20)</f>
        <v>0</v>
      </c>
      <c r="AJ129" s="4">
        <f>N129*Summary!$I$16*(1-Summary!$I$20)</f>
        <v>0</v>
      </c>
    </row>
    <row r="130" spans="2:36">
      <c r="B130" s="76">
        <v>16</v>
      </c>
      <c r="C130" s="4">
        <v>172</v>
      </c>
      <c r="D130" s="4">
        <v>245</v>
      </c>
      <c r="E130" s="4">
        <v>286</v>
      </c>
      <c r="F130" s="4">
        <v>292</v>
      </c>
      <c r="G130" s="4">
        <v>316</v>
      </c>
      <c r="H130" s="4">
        <v>242</v>
      </c>
      <c r="I130" s="4">
        <v>214</v>
      </c>
      <c r="J130" s="4">
        <v>184</v>
      </c>
      <c r="K130" s="4">
        <v>182</v>
      </c>
      <c r="L130" s="4">
        <v>154</v>
      </c>
      <c r="M130" s="4">
        <v>122</v>
      </c>
      <c r="N130" s="4">
        <v>122</v>
      </c>
      <c r="X130" s="76">
        <v>16</v>
      </c>
      <c r="Y130" s="4">
        <f>C130*Summary!$I$16*(1-Summary!$I$20)</f>
        <v>0</v>
      </c>
      <c r="Z130" s="4">
        <f>D130*Summary!$I$16*(1-Summary!$I$20)</f>
        <v>0</v>
      </c>
      <c r="AA130" s="4">
        <f>E130*Summary!$I$16*(1-Summary!$I$20)</f>
        <v>0</v>
      </c>
      <c r="AB130" s="4">
        <f>F130*Summary!$I$16*(1-Summary!$I$20)</f>
        <v>0</v>
      </c>
      <c r="AC130" s="4">
        <f>G130*Summary!$I$16*(1-Summary!$I$20)</f>
        <v>0</v>
      </c>
      <c r="AD130" s="4">
        <f>H130*Summary!$I$16*(1-Summary!$I$20)</f>
        <v>0</v>
      </c>
      <c r="AE130" s="4">
        <f>I130*Summary!$I$16*(1-Summary!$I$20)</f>
        <v>0</v>
      </c>
      <c r="AF130" s="4">
        <f>J130*Summary!$I$16*(1-Summary!$I$20)</f>
        <v>0</v>
      </c>
      <c r="AG130" s="4">
        <f>K130*Summary!$I$16*(1-Summary!$I$20)</f>
        <v>0</v>
      </c>
      <c r="AH130" s="4">
        <f>L130*Summary!$I$16*(1-Summary!$I$20)</f>
        <v>0</v>
      </c>
      <c r="AI130" s="4">
        <f>M130*Summary!$I$16*(1-Summary!$I$20)</f>
        <v>0</v>
      </c>
      <c r="AJ130" s="4">
        <f>N130*Summary!$I$16*(1-Summary!$I$20)</f>
        <v>0</v>
      </c>
    </row>
    <row r="131" spans="2:36">
      <c r="B131" s="76">
        <v>17</v>
      </c>
      <c r="C131" s="4">
        <v>12</v>
      </c>
      <c r="D131" s="4">
        <v>70</v>
      </c>
      <c r="E131" s="4">
        <v>106</v>
      </c>
      <c r="F131" s="4">
        <v>120</v>
      </c>
      <c r="G131" s="4">
        <v>139</v>
      </c>
      <c r="H131" s="4">
        <v>123</v>
      </c>
      <c r="I131" s="4">
        <v>110</v>
      </c>
      <c r="J131" s="4">
        <v>84</v>
      </c>
      <c r="K131" s="4">
        <v>58</v>
      </c>
      <c r="L131" s="4">
        <v>9</v>
      </c>
      <c r="M131" s="4">
        <v>0</v>
      </c>
      <c r="N131" s="4">
        <v>0</v>
      </c>
      <c r="X131" s="76">
        <v>17</v>
      </c>
      <c r="Y131" s="4">
        <f>C131*Summary!$I$16*(1-Summary!$I$20)</f>
        <v>0</v>
      </c>
      <c r="Z131" s="4">
        <f>D131*Summary!$I$16*(1-Summary!$I$20)</f>
        <v>0</v>
      </c>
      <c r="AA131" s="4">
        <f>E131*Summary!$I$16*(1-Summary!$I$20)</f>
        <v>0</v>
      </c>
      <c r="AB131" s="4">
        <f>F131*Summary!$I$16*(1-Summary!$I$20)</f>
        <v>0</v>
      </c>
      <c r="AC131" s="4">
        <f>G131*Summary!$I$16*(1-Summary!$I$20)</f>
        <v>0</v>
      </c>
      <c r="AD131" s="4">
        <f>H131*Summary!$I$16*(1-Summary!$I$20)</f>
        <v>0</v>
      </c>
      <c r="AE131" s="4">
        <f>I131*Summary!$I$16*(1-Summary!$I$20)</f>
        <v>0</v>
      </c>
      <c r="AF131" s="4">
        <f>J131*Summary!$I$16*(1-Summary!$I$20)</f>
        <v>0</v>
      </c>
      <c r="AG131" s="4">
        <f>K131*Summary!$I$16*(1-Summary!$I$20)</f>
        <v>0</v>
      </c>
      <c r="AH131" s="4">
        <f>L131*Summary!$I$16*(1-Summary!$I$20)</f>
        <v>0</v>
      </c>
      <c r="AI131" s="4">
        <f>M131*Summary!$I$16*(1-Summary!$I$20)</f>
        <v>0</v>
      </c>
      <c r="AJ131" s="4">
        <f>N131*Summary!$I$16*(1-Summary!$I$20)</f>
        <v>0</v>
      </c>
    </row>
    <row r="132" spans="2:36">
      <c r="B132" s="76">
        <v>18</v>
      </c>
      <c r="C132" s="4">
        <v>0</v>
      </c>
      <c r="D132" s="4">
        <v>0</v>
      </c>
      <c r="E132" s="4">
        <v>0</v>
      </c>
      <c r="F132" s="4">
        <v>0</v>
      </c>
      <c r="G132" s="4">
        <v>0</v>
      </c>
      <c r="H132" s="4">
        <v>0</v>
      </c>
      <c r="I132" s="4">
        <v>0</v>
      </c>
      <c r="J132" s="4">
        <v>0</v>
      </c>
      <c r="K132" s="4">
        <v>0</v>
      </c>
      <c r="L132" s="4">
        <v>0</v>
      </c>
      <c r="M132" s="4">
        <v>0</v>
      </c>
      <c r="N132" s="4">
        <v>0</v>
      </c>
      <c r="X132" s="76">
        <v>18</v>
      </c>
      <c r="Y132" s="4">
        <f>C132*Summary!$I$16*(1-Summary!$I$20)</f>
        <v>0</v>
      </c>
      <c r="Z132" s="4">
        <f>D132*Summary!$I$16*(1-Summary!$I$20)</f>
        <v>0</v>
      </c>
      <c r="AA132" s="4">
        <f>E132*Summary!$I$16*(1-Summary!$I$20)</f>
        <v>0</v>
      </c>
      <c r="AB132" s="4">
        <f>F132*Summary!$I$16*(1-Summary!$I$20)</f>
        <v>0</v>
      </c>
      <c r="AC132" s="4">
        <f>G132*Summary!$I$16*(1-Summary!$I$20)</f>
        <v>0</v>
      </c>
      <c r="AD132" s="4">
        <f>H132*Summary!$I$16*(1-Summary!$I$20)</f>
        <v>0</v>
      </c>
      <c r="AE132" s="4">
        <f>I132*Summary!$I$16*(1-Summary!$I$20)</f>
        <v>0</v>
      </c>
      <c r="AF132" s="4">
        <f>J132*Summary!$I$16*(1-Summary!$I$20)</f>
        <v>0</v>
      </c>
      <c r="AG132" s="4">
        <f>K132*Summary!$I$16*(1-Summary!$I$20)</f>
        <v>0</v>
      </c>
      <c r="AH132" s="4">
        <f>L132*Summary!$I$16*(1-Summary!$I$20)</f>
        <v>0</v>
      </c>
      <c r="AI132" s="4">
        <f>M132*Summary!$I$16*(1-Summary!$I$20)</f>
        <v>0</v>
      </c>
      <c r="AJ132" s="4">
        <f>N132*Summary!$I$16*(1-Summary!$I$20)</f>
        <v>0</v>
      </c>
    </row>
    <row r="133" spans="2:36">
      <c r="B133" s="76">
        <v>19</v>
      </c>
      <c r="C133" s="4">
        <v>0</v>
      </c>
      <c r="D133" s="4">
        <v>0</v>
      </c>
      <c r="E133" s="4">
        <v>0</v>
      </c>
      <c r="F133" s="4">
        <v>0</v>
      </c>
      <c r="G133" s="4">
        <v>0</v>
      </c>
      <c r="H133" s="4">
        <v>0</v>
      </c>
      <c r="I133" s="4">
        <v>0</v>
      </c>
      <c r="J133" s="4">
        <v>0</v>
      </c>
      <c r="K133" s="4">
        <v>0</v>
      </c>
      <c r="L133" s="4">
        <v>0</v>
      </c>
      <c r="M133" s="4">
        <v>0</v>
      </c>
      <c r="N133" s="4">
        <v>0</v>
      </c>
      <c r="X133" s="76">
        <v>19</v>
      </c>
      <c r="Y133" s="4">
        <f>C133*Summary!$I$16*(1-Summary!$I$20)</f>
        <v>0</v>
      </c>
      <c r="Z133" s="4">
        <f>D133*Summary!$I$16*(1-Summary!$I$20)</f>
        <v>0</v>
      </c>
      <c r="AA133" s="4">
        <f>E133*Summary!$I$16*(1-Summary!$I$20)</f>
        <v>0</v>
      </c>
      <c r="AB133" s="4">
        <f>F133*Summary!$I$16*(1-Summary!$I$20)</f>
        <v>0</v>
      </c>
      <c r="AC133" s="4">
        <f>G133*Summary!$I$16*(1-Summary!$I$20)</f>
        <v>0</v>
      </c>
      <c r="AD133" s="4">
        <f>H133*Summary!$I$16*(1-Summary!$I$20)</f>
        <v>0</v>
      </c>
      <c r="AE133" s="4">
        <f>I133*Summary!$I$16*(1-Summary!$I$20)</f>
        <v>0</v>
      </c>
      <c r="AF133" s="4">
        <f>J133*Summary!$I$16*(1-Summary!$I$20)</f>
        <v>0</v>
      </c>
      <c r="AG133" s="4">
        <f>K133*Summary!$I$16*(1-Summary!$I$20)</f>
        <v>0</v>
      </c>
      <c r="AH133" s="4">
        <f>L133*Summary!$I$16*(1-Summary!$I$20)</f>
        <v>0</v>
      </c>
      <c r="AI133" s="4">
        <f>M133*Summary!$I$16*(1-Summary!$I$20)</f>
        <v>0</v>
      </c>
      <c r="AJ133" s="4">
        <f>N133*Summary!$I$16*(1-Summary!$I$20)</f>
        <v>0</v>
      </c>
    </row>
    <row r="134" spans="2:36">
      <c r="B134" s="76">
        <v>20</v>
      </c>
      <c r="C134" s="4">
        <v>0</v>
      </c>
      <c r="D134" s="4">
        <v>0</v>
      </c>
      <c r="E134" s="4">
        <v>0</v>
      </c>
      <c r="F134" s="4">
        <v>0</v>
      </c>
      <c r="G134" s="4">
        <v>0</v>
      </c>
      <c r="H134" s="4">
        <v>0</v>
      </c>
      <c r="I134" s="4">
        <v>0</v>
      </c>
      <c r="J134" s="4">
        <v>0</v>
      </c>
      <c r="K134" s="4">
        <v>0</v>
      </c>
      <c r="L134" s="4">
        <v>0</v>
      </c>
      <c r="M134" s="4">
        <v>0</v>
      </c>
      <c r="N134" s="4">
        <v>0</v>
      </c>
      <c r="X134" s="76">
        <v>20</v>
      </c>
      <c r="Y134" s="4">
        <f>C134*Summary!$I$16*(1-Summary!$I$20)</f>
        <v>0</v>
      </c>
      <c r="Z134" s="4">
        <f>D134*Summary!$I$16*(1-Summary!$I$20)</f>
        <v>0</v>
      </c>
      <c r="AA134" s="4">
        <f>E134*Summary!$I$16*(1-Summary!$I$20)</f>
        <v>0</v>
      </c>
      <c r="AB134" s="4">
        <f>F134*Summary!$I$16*(1-Summary!$I$20)</f>
        <v>0</v>
      </c>
      <c r="AC134" s="4">
        <f>G134*Summary!$I$16*(1-Summary!$I$20)</f>
        <v>0</v>
      </c>
      <c r="AD134" s="4">
        <f>H134*Summary!$I$16*(1-Summary!$I$20)</f>
        <v>0</v>
      </c>
      <c r="AE134" s="4">
        <f>I134*Summary!$I$16*(1-Summary!$I$20)</f>
        <v>0</v>
      </c>
      <c r="AF134" s="4">
        <f>J134*Summary!$I$16*(1-Summary!$I$20)</f>
        <v>0</v>
      </c>
      <c r="AG134" s="4">
        <f>K134*Summary!$I$16*(1-Summary!$I$20)</f>
        <v>0</v>
      </c>
      <c r="AH134" s="4">
        <f>L134*Summary!$I$16*(1-Summary!$I$20)</f>
        <v>0</v>
      </c>
      <c r="AI134" s="4">
        <f>M134*Summary!$I$16*(1-Summary!$I$20)</f>
        <v>0</v>
      </c>
      <c r="AJ134" s="4">
        <f>N134*Summary!$I$16*(1-Summary!$I$20)</f>
        <v>0</v>
      </c>
    </row>
    <row r="135" spans="2:36">
      <c r="B135" s="76">
        <v>21</v>
      </c>
      <c r="C135" s="4">
        <v>0</v>
      </c>
      <c r="D135" s="4">
        <v>0</v>
      </c>
      <c r="E135" s="4">
        <v>0</v>
      </c>
      <c r="F135" s="4">
        <v>0</v>
      </c>
      <c r="G135" s="4">
        <v>0</v>
      </c>
      <c r="H135" s="4">
        <v>0</v>
      </c>
      <c r="I135" s="4">
        <v>0</v>
      </c>
      <c r="J135" s="4">
        <v>0</v>
      </c>
      <c r="K135" s="4">
        <v>0</v>
      </c>
      <c r="L135" s="4">
        <v>0</v>
      </c>
      <c r="M135" s="4">
        <v>0</v>
      </c>
      <c r="N135" s="4">
        <v>0</v>
      </c>
      <c r="P135" s="136">
        <f>SUM(Y140:AJ140)</f>
        <v>0</v>
      </c>
      <c r="Q135" s="136"/>
      <c r="R135" s="136"/>
      <c r="S135" s="136"/>
      <c r="T135" s="136"/>
      <c r="X135" s="76">
        <v>21</v>
      </c>
      <c r="Y135" s="4">
        <f>C135*Summary!$I$16*(1-Summary!$I$20)</f>
        <v>0</v>
      </c>
      <c r="Z135" s="4">
        <f>D135*Summary!$I$16*(1-Summary!$I$20)</f>
        <v>0</v>
      </c>
      <c r="AA135" s="4">
        <f>E135*Summary!$I$16*(1-Summary!$I$20)</f>
        <v>0</v>
      </c>
      <c r="AB135" s="4">
        <f>F135*Summary!$I$16*(1-Summary!$I$20)</f>
        <v>0</v>
      </c>
      <c r="AC135" s="4">
        <f>G135*Summary!$I$16*(1-Summary!$I$20)</f>
        <v>0</v>
      </c>
      <c r="AD135" s="4">
        <f>H135*Summary!$I$16*(1-Summary!$I$20)</f>
        <v>0</v>
      </c>
      <c r="AE135" s="4">
        <f>I135*Summary!$I$16*(1-Summary!$I$20)</f>
        <v>0</v>
      </c>
      <c r="AF135" s="4">
        <f>J135*Summary!$I$16*(1-Summary!$I$20)</f>
        <v>0</v>
      </c>
      <c r="AG135" s="4">
        <f>K135*Summary!$I$16*(1-Summary!$I$20)</f>
        <v>0</v>
      </c>
      <c r="AH135" s="4">
        <f>L135*Summary!$I$16*(1-Summary!$I$20)</f>
        <v>0</v>
      </c>
      <c r="AI135" s="4">
        <f>M135*Summary!$I$16*(1-Summary!$I$20)</f>
        <v>0</v>
      </c>
      <c r="AJ135" s="4">
        <f>N135*Summary!$I$16*(1-Summary!$I$20)</f>
        <v>0</v>
      </c>
    </row>
    <row r="136" spans="2:36">
      <c r="B136" s="76">
        <v>22</v>
      </c>
      <c r="C136" s="4">
        <v>0</v>
      </c>
      <c r="D136" s="4">
        <v>0</v>
      </c>
      <c r="E136" s="4">
        <v>0</v>
      </c>
      <c r="F136" s="4">
        <v>0</v>
      </c>
      <c r="G136" s="4">
        <v>0</v>
      </c>
      <c r="H136" s="4">
        <v>0</v>
      </c>
      <c r="I136" s="4">
        <v>0</v>
      </c>
      <c r="J136" s="4">
        <v>0</v>
      </c>
      <c r="K136" s="4">
        <v>0</v>
      </c>
      <c r="L136" s="4">
        <v>0</v>
      </c>
      <c r="M136" s="4">
        <v>0</v>
      </c>
      <c r="N136" s="4">
        <v>0</v>
      </c>
      <c r="P136" s="136"/>
      <c r="Q136" s="136"/>
      <c r="R136" s="136"/>
      <c r="S136" s="136"/>
      <c r="T136" s="136"/>
      <c r="X136" s="76">
        <v>22</v>
      </c>
      <c r="Y136" s="4">
        <f>C136*Summary!$I$16*(1-Summary!$I$20)</f>
        <v>0</v>
      </c>
      <c r="Z136" s="4">
        <f>D136*Summary!$I$16*(1-Summary!$I$20)</f>
        <v>0</v>
      </c>
      <c r="AA136" s="4">
        <f>E136*Summary!$I$16*(1-Summary!$I$20)</f>
        <v>0</v>
      </c>
      <c r="AB136" s="4">
        <f>F136*Summary!$I$16*(1-Summary!$I$20)</f>
        <v>0</v>
      </c>
      <c r="AC136" s="4">
        <f>G136*Summary!$I$16*(1-Summary!$I$20)</f>
        <v>0</v>
      </c>
      <c r="AD136" s="4">
        <f>H136*Summary!$I$16*(1-Summary!$I$20)</f>
        <v>0</v>
      </c>
      <c r="AE136" s="4">
        <f>I136*Summary!$I$16*(1-Summary!$I$20)</f>
        <v>0</v>
      </c>
      <c r="AF136" s="4">
        <f>J136*Summary!$I$16*(1-Summary!$I$20)</f>
        <v>0</v>
      </c>
      <c r="AG136" s="4">
        <f>K136*Summary!$I$16*(1-Summary!$I$20)</f>
        <v>0</v>
      </c>
      <c r="AH136" s="4">
        <f>L136*Summary!$I$16*(1-Summary!$I$20)</f>
        <v>0</v>
      </c>
      <c r="AI136" s="4">
        <f>M136*Summary!$I$16*(1-Summary!$I$20)</f>
        <v>0</v>
      </c>
      <c r="AJ136" s="4">
        <f>N136*Summary!$I$16*(1-Summary!$I$20)</f>
        <v>0</v>
      </c>
    </row>
    <row r="137" spans="2:36">
      <c r="B137" s="76">
        <v>23</v>
      </c>
      <c r="C137" s="4">
        <v>0</v>
      </c>
      <c r="D137" s="4">
        <v>0</v>
      </c>
      <c r="E137" s="4">
        <v>0</v>
      </c>
      <c r="F137" s="4">
        <v>0</v>
      </c>
      <c r="G137" s="4">
        <v>0</v>
      </c>
      <c r="H137" s="4">
        <v>0</v>
      </c>
      <c r="I137" s="4">
        <v>0</v>
      </c>
      <c r="J137" s="4">
        <v>0</v>
      </c>
      <c r="K137" s="4">
        <v>0</v>
      </c>
      <c r="L137" s="4">
        <v>0</v>
      </c>
      <c r="M137" s="4">
        <v>0</v>
      </c>
      <c r="N137" s="4">
        <v>0</v>
      </c>
      <c r="X137" s="76">
        <v>23</v>
      </c>
      <c r="Y137" s="4">
        <f>C137*Summary!$I$16*(1-Summary!$I$20)</f>
        <v>0</v>
      </c>
      <c r="Z137" s="4">
        <f>D137*Summary!$I$16*(1-Summary!$I$20)</f>
        <v>0</v>
      </c>
      <c r="AA137" s="4">
        <f>E137*Summary!$I$16*(1-Summary!$I$20)</f>
        <v>0</v>
      </c>
      <c r="AB137" s="4">
        <f>F137*Summary!$I$16*(1-Summary!$I$20)</f>
        <v>0</v>
      </c>
      <c r="AC137" s="4">
        <f>G137*Summary!$I$16*(1-Summary!$I$20)</f>
        <v>0</v>
      </c>
      <c r="AD137" s="4">
        <f>H137*Summary!$I$16*(1-Summary!$I$20)</f>
        <v>0</v>
      </c>
      <c r="AE137" s="4">
        <f>I137*Summary!$I$16*(1-Summary!$I$20)</f>
        <v>0</v>
      </c>
      <c r="AF137" s="4">
        <f>J137*Summary!$I$16*(1-Summary!$I$20)</f>
        <v>0</v>
      </c>
      <c r="AG137" s="4">
        <f>K137*Summary!$I$16*(1-Summary!$I$20)</f>
        <v>0</v>
      </c>
      <c r="AH137" s="4">
        <f>L137*Summary!$I$16*(1-Summary!$I$20)</f>
        <v>0</v>
      </c>
      <c r="AI137" s="4">
        <f>M137*Summary!$I$16*(1-Summary!$I$20)</f>
        <v>0</v>
      </c>
      <c r="AJ137" s="4">
        <f>N137*Summary!$I$16*(1-Summary!$I$20)</f>
        <v>0</v>
      </c>
    </row>
    <row r="138" spans="2:36">
      <c r="B138" s="15" t="s">
        <v>119</v>
      </c>
      <c r="C138" s="2">
        <f>SUM(C114:C137)</f>
        <v>3730</v>
      </c>
      <c r="D138" s="2">
        <f t="shared" ref="D138:N138" si="123">SUM(D114:D137)</f>
        <v>4357</v>
      </c>
      <c r="E138" s="2">
        <f t="shared" si="123"/>
        <v>4839</v>
      </c>
      <c r="F138" s="2">
        <f t="shared" si="123"/>
        <v>5016</v>
      </c>
      <c r="G138" s="2">
        <f t="shared" si="123"/>
        <v>5150</v>
      </c>
      <c r="H138" s="2">
        <f t="shared" si="123"/>
        <v>3990</v>
      </c>
      <c r="I138" s="2">
        <f t="shared" si="123"/>
        <v>3193</v>
      </c>
      <c r="J138" s="2">
        <f t="shared" si="123"/>
        <v>3257</v>
      </c>
      <c r="K138" s="2">
        <f t="shared" si="123"/>
        <v>3849</v>
      </c>
      <c r="L138" s="2">
        <f t="shared" si="123"/>
        <v>4013</v>
      </c>
      <c r="M138" s="2">
        <f t="shared" si="123"/>
        <v>3782</v>
      </c>
      <c r="N138" s="2">
        <f t="shared" si="123"/>
        <v>3437</v>
      </c>
      <c r="X138" s="15" t="s">
        <v>119</v>
      </c>
      <c r="Y138" s="2">
        <f>SUM(Y114:Y137)</f>
        <v>0</v>
      </c>
      <c r="Z138" s="2">
        <f t="shared" ref="Z138:AJ138" si="124">SUM(Z114:Z137)</f>
        <v>0</v>
      </c>
      <c r="AA138" s="2">
        <f t="shared" si="124"/>
        <v>0</v>
      </c>
      <c r="AB138" s="2">
        <f t="shared" si="124"/>
        <v>0</v>
      </c>
      <c r="AC138" s="2">
        <f t="shared" si="124"/>
        <v>0</v>
      </c>
      <c r="AD138" s="2">
        <f t="shared" si="124"/>
        <v>0</v>
      </c>
      <c r="AE138" s="2">
        <f t="shared" si="124"/>
        <v>0</v>
      </c>
      <c r="AF138" s="2">
        <f t="shared" si="124"/>
        <v>0</v>
      </c>
      <c r="AG138" s="2">
        <f t="shared" si="124"/>
        <v>0</v>
      </c>
      <c r="AH138" s="2">
        <f t="shared" si="124"/>
        <v>0</v>
      </c>
      <c r="AI138" s="2">
        <f t="shared" si="124"/>
        <v>0</v>
      </c>
      <c r="AJ138" s="2">
        <f t="shared" si="124"/>
        <v>0</v>
      </c>
    </row>
    <row r="139" spans="2:36">
      <c r="B139" s="15" t="s">
        <v>120</v>
      </c>
      <c r="C139" s="15">
        <v>31</v>
      </c>
      <c r="D139" s="15">
        <v>28</v>
      </c>
      <c r="E139" s="15">
        <v>31</v>
      </c>
      <c r="F139" s="15">
        <v>30</v>
      </c>
      <c r="G139" s="15">
        <v>31</v>
      </c>
      <c r="H139" s="15">
        <v>30</v>
      </c>
      <c r="I139" s="15">
        <v>31</v>
      </c>
      <c r="J139" s="15">
        <v>31</v>
      </c>
      <c r="K139" s="15">
        <v>30</v>
      </c>
      <c r="L139" s="15">
        <v>31</v>
      </c>
      <c r="M139" s="15">
        <v>30</v>
      </c>
      <c r="N139" s="15">
        <v>31</v>
      </c>
      <c r="X139" s="15" t="s">
        <v>120</v>
      </c>
      <c r="Y139" s="15">
        <v>31</v>
      </c>
      <c r="Z139" s="15">
        <v>28</v>
      </c>
      <c r="AA139" s="15">
        <v>31</v>
      </c>
      <c r="AB139" s="15">
        <v>30</v>
      </c>
      <c r="AC139" s="15">
        <v>31</v>
      </c>
      <c r="AD139" s="15">
        <v>30</v>
      </c>
      <c r="AE139" s="15">
        <v>31</v>
      </c>
      <c r="AF139" s="15">
        <v>31</v>
      </c>
      <c r="AG139" s="15">
        <v>30</v>
      </c>
      <c r="AH139" s="15">
        <v>31</v>
      </c>
      <c r="AI139" s="15">
        <v>30</v>
      </c>
      <c r="AJ139" s="15">
        <v>31</v>
      </c>
    </row>
    <row r="140" spans="2:36">
      <c r="B140" s="16" t="s">
        <v>121</v>
      </c>
      <c r="C140" s="19">
        <f>C138*C139</f>
        <v>115630</v>
      </c>
      <c r="D140" s="19">
        <f t="shared" ref="D140:N140" si="125">D138*D139</f>
        <v>121996</v>
      </c>
      <c r="E140" s="19">
        <f t="shared" si="125"/>
        <v>150009</v>
      </c>
      <c r="F140" s="19">
        <f t="shared" si="125"/>
        <v>150480</v>
      </c>
      <c r="G140" s="19">
        <f t="shared" si="125"/>
        <v>159650</v>
      </c>
      <c r="H140" s="19">
        <f t="shared" si="125"/>
        <v>119700</v>
      </c>
      <c r="I140" s="19">
        <f t="shared" si="125"/>
        <v>98983</v>
      </c>
      <c r="J140" s="19">
        <f t="shared" si="125"/>
        <v>100967</v>
      </c>
      <c r="K140" s="19">
        <f t="shared" si="125"/>
        <v>115470</v>
      </c>
      <c r="L140" s="19">
        <f t="shared" si="125"/>
        <v>124403</v>
      </c>
      <c r="M140" s="19">
        <f t="shared" si="125"/>
        <v>113460</v>
      </c>
      <c r="N140" s="19">
        <f t="shared" si="125"/>
        <v>106547</v>
      </c>
      <c r="X140" s="16" t="s">
        <v>121</v>
      </c>
      <c r="Y140" s="19">
        <f>Y138*Y139</f>
        <v>0</v>
      </c>
      <c r="Z140" s="19">
        <f t="shared" ref="Z140:AJ140" si="126">Z138*Z139</f>
        <v>0</v>
      </c>
      <c r="AA140" s="19">
        <f t="shared" si="126"/>
        <v>0</v>
      </c>
      <c r="AB140" s="19">
        <f t="shared" si="126"/>
        <v>0</v>
      </c>
      <c r="AC140" s="19">
        <f t="shared" si="126"/>
        <v>0</v>
      </c>
      <c r="AD140" s="19">
        <f t="shared" si="126"/>
        <v>0</v>
      </c>
      <c r="AE140" s="19">
        <f t="shared" si="126"/>
        <v>0</v>
      </c>
      <c r="AF140" s="19">
        <f t="shared" si="126"/>
        <v>0</v>
      </c>
      <c r="AG140" s="19">
        <f t="shared" si="126"/>
        <v>0</v>
      </c>
      <c r="AH140" s="19">
        <f t="shared" si="126"/>
        <v>0</v>
      </c>
      <c r="AI140" s="19">
        <f t="shared" si="126"/>
        <v>0</v>
      </c>
      <c r="AJ140" s="19">
        <f t="shared" si="126"/>
        <v>0</v>
      </c>
    </row>
    <row r="141" spans="2:36">
      <c r="B141" s="15" t="s">
        <v>122</v>
      </c>
      <c r="C141" s="19">
        <f>SUM(C140:N140)</f>
        <v>1477295</v>
      </c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X141" s="15" t="s">
        <v>122</v>
      </c>
      <c r="Y141" s="19">
        <f>SUM(Y140:AJ140)</f>
        <v>0</v>
      </c>
      <c r="Z141" s="7"/>
      <c r="AA141" s="7"/>
      <c r="AB141" s="7"/>
      <c r="AC141" s="7"/>
      <c r="AD141" s="7"/>
      <c r="AE141" s="7"/>
      <c r="AF141" s="7"/>
      <c r="AG141" s="7"/>
      <c r="AH141" s="7"/>
      <c r="AI141" s="7"/>
      <c r="AJ141" s="7"/>
    </row>
    <row r="143" spans="2:36">
      <c r="B143" s="32" t="s">
        <v>56</v>
      </c>
      <c r="C143" s="17">
        <f>SUM(C114:C119)</f>
        <v>0</v>
      </c>
      <c r="D143" s="17">
        <f t="shared" ref="D143:N143" si="127">SUM(D114:D119)</f>
        <v>0</v>
      </c>
      <c r="E143" s="17">
        <f t="shared" si="127"/>
        <v>0</v>
      </c>
      <c r="F143" s="17">
        <f t="shared" si="127"/>
        <v>0</v>
      </c>
      <c r="G143" s="17">
        <f t="shared" si="127"/>
        <v>0</v>
      </c>
      <c r="H143" s="17">
        <f t="shared" si="127"/>
        <v>0</v>
      </c>
      <c r="I143" s="17">
        <f t="shared" si="127"/>
        <v>0</v>
      </c>
      <c r="J143" s="17">
        <f t="shared" si="127"/>
        <v>0</v>
      </c>
      <c r="K143" s="17">
        <f t="shared" si="127"/>
        <v>0</v>
      </c>
      <c r="L143" s="17">
        <f t="shared" si="127"/>
        <v>0</v>
      </c>
      <c r="M143" s="17">
        <f t="shared" si="127"/>
        <v>0</v>
      </c>
      <c r="N143" s="17">
        <f t="shared" si="127"/>
        <v>0</v>
      </c>
      <c r="X143" s="32" t="s">
        <v>56</v>
      </c>
      <c r="Y143" s="7">
        <f>SUM(Y114:Y119)*Y139</f>
        <v>0</v>
      </c>
      <c r="Z143" s="7">
        <f t="shared" ref="Z143:AJ143" si="128">SUM(Z114:Z119)*Z139</f>
        <v>0</v>
      </c>
      <c r="AA143" s="7">
        <f t="shared" si="128"/>
        <v>0</v>
      </c>
      <c r="AB143" s="7">
        <f t="shared" si="128"/>
        <v>0</v>
      </c>
      <c r="AC143" s="7">
        <f t="shared" si="128"/>
        <v>0</v>
      </c>
      <c r="AD143" s="7">
        <f t="shared" si="128"/>
        <v>0</v>
      </c>
      <c r="AE143" s="7">
        <f t="shared" si="128"/>
        <v>0</v>
      </c>
      <c r="AF143" s="7">
        <f t="shared" si="128"/>
        <v>0</v>
      </c>
      <c r="AG143" s="7">
        <f t="shared" si="128"/>
        <v>0</v>
      </c>
      <c r="AH143" s="7">
        <f t="shared" si="128"/>
        <v>0</v>
      </c>
      <c r="AI143" s="7">
        <f t="shared" si="128"/>
        <v>0</v>
      </c>
      <c r="AJ143" s="7">
        <f t="shared" si="128"/>
        <v>0</v>
      </c>
    </row>
    <row r="144" spans="2:36">
      <c r="B144" s="32" t="s">
        <v>58</v>
      </c>
      <c r="C144" s="17">
        <f>SUM(C120:C122)</f>
        <v>250</v>
      </c>
      <c r="D144" s="17">
        <f t="shared" ref="D144:N144" si="129">SUM(D120:D122)</f>
        <v>311</v>
      </c>
      <c r="E144" s="17">
        <f t="shared" si="129"/>
        <v>470</v>
      </c>
      <c r="F144" s="17">
        <f t="shared" si="129"/>
        <v>627</v>
      </c>
      <c r="G144" s="17">
        <f t="shared" si="129"/>
        <v>715</v>
      </c>
      <c r="H144" s="17">
        <f t="shared" si="129"/>
        <v>533</v>
      </c>
      <c r="I144" s="17">
        <f t="shared" si="129"/>
        <v>427</v>
      </c>
      <c r="J144" s="17">
        <f t="shared" si="129"/>
        <v>404</v>
      </c>
      <c r="K144" s="17">
        <f t="shared" si="129"/>
        <v>499</v>
      </c>
      <c r="L144" s="17">
        <f t="shared" si="129"/>
        <v>479</v>
      </c>
      <c r="M144" s="17">
        <f t="shared" si="129"/>
        <v>398</v>
      </c>
      <c r="N144" s="17">
        <f t="shared" si="129"/>
        <v>288</v>
      </c>
      <c r="X144" s="32" t="s">
        <v>58</v>
      </c>
      <c r="Y144" s="7">
        <f>SUM(Y120:Y122)*Y139</f>
        <v>0</v>
      </c>
      <c r="Z144" s="7">
        <f t="shared" ref="Z144:AJ144" si="130">SUM(Z120:Z122)*Z139</f>
        <v>0</v>
      </c>
      <c r="AA144" s="7">
        <f t="shared" si="130"/>
        <v>0</v>
      </c>
      <c r="AB144" s="7">
        <f t="shared" si="130"/>
        <v>0</v>
      </c>
      <c r="AC144" s="7">
        <f t="shared" si="130"/>
        <v>0</v>
      </c>
      <c r="AD144" s="7">
        <f t="shared" si="130"/>
        <v>0</v>
      </c>
      <c r="AE144" s="7">
        <f t="shared" si="130"/>
        <v>0</v>
      </c>
      <c r="AF144" s="7">
        <f t="shared" si="130"/>
        <v>0</v>
      </c>
      <c r="AG144" s="7">
        <f t="shared" si="130"/>
        <v>0</v>
      </c>
      <c r="AH144" s="7">
        <f t="shared" si="130"/>
        <v>0</v>
      </c>
      <c r="AI144" s="7">
        <f t="shared" si="130"/>
        <v>0</v>
      </c>
      <c r="AJ144" s="7">
        <f t="shared" si="130"/>
        <v>0</v>
      </c>
    </row>
    <row r="145" spans="2:36">
      <c r="B145" s="6" t="s">
        <v>59</v>
      </c>
      <c r="C145" s="17">
        <f>SUM(C123:C130)</f>
        <v>3468</v>
      </c>
      <c r="D145" s="17">
        <f t="shared" ref="D145:N145" si="131">SUM(D123:D130)</f>
        <v>3976</v>
      </c>
      <c r="E145" s="17">
        <f t="shared" si="131"/>
        <v>4263</v>
      </c>
      <c r="F145" s="17">
        <f t="shared" si="131"/>
        <v>4269</v>
      </c>
      <c r="G145" s="17">
        <f t="shared" si="131"/>
        <v>4296</v>
      </c>
      <c r="H145" s="17">
        <f t="shared" si="131"/>
        <v>3334</v>
      </c>
      <c r="I145" s="17">
        <f t="shared" si="131"/>
        <v>2656</v>
      </c>
      <c r="J145" s="17">
        <f t="shared" si="131"/>
        <v>2769</v>
      </c>
      <c r="K145" s="17">
        <f t="shared" si="131"/>
        <v>3292</v>
      </c>
      <c r="L145" s="17">
        <f t="shared" si="131"/>
        <v>3525</v>
      </c>
      <c r="M145" s="17">
        <f t="shared" si="131"/>
        <v>3384</v>
      </c>
      <c r="N145" s="17">
        <f t="shared" si="131"/>
        <v>3149</v>
      </c>
      <c r="X145" s="6" t="s">
        <v>59</v>
      </c>
      <c r="Y145" s="7">
        <f>SUM(Y123:Y130)*Y139</f>
        <v>0</v>
      </c>
      <c r="Z145" s="7">
        <f t="shared" ref="Z145:AJ145" si="132">SUM(Z123:Z130)*Z139</f>
        <v>0</v>
      </c>
      <c r="AA145" s="7">
        <f t="shared" si="132"/>
        <v>0</v>
      </c>
      <c r="AB145" s="7">
        <f t="shared" si="132"/>
        <v>0</v>
      </c>
      <c r="AC145" s="7">
        <f t="shared" si="132"/>
        <v>0</v>
      </c>
      <c r="AD145" s="7">
        <f t="shared" si="132"/>
        <v>0</v>
      </c>
      <c r="AE145" s="7">
        <f t="shared" si="132"/>
        <v>0</v>
      </c>
      <c r="AF145" s="7">
        <f t="shared" si="132"/>
        <v>0</v>
      </c>
      <c r="AG145" s="7">
        <f t="shared" si="132"/>
        <v>0</v>
      </c>
      <c r="AH145" s="7">
        <f t="shared" si="132"/>
        <v>0</v>
      </c>
      <c r="AI145" s="7">
        <f t="shared" si="132"/>
        <v>0</v>
      </c>
      <c r="AJ145" s="7">
        <f t="shared" si="132"/>
        <v>0</v>
      </c>
    </row>
    <row r="146" spans="2:36">
      <c r="B146" s="32" t="s">
        <v>123</v>
      </c>
      <c r="C146" s="17">
        <f>SUM(C131:C137)</f>
        <v>12</v>
      </c>
      <c r="D146" s="17">
        <f t="shared" ref="D146:N146" si="133">SUM(D131:D137)</f>
        <v>70</v>
      </c>
      <c r="E146" s="17">
        <f t="shared" si="133"/>
        <v>106</v>
      </c>
      <c r="F146" s="17">
        <f t="shared" si="133"/>
        <v>120</v>
      </c>
      <c r="G146" s="17">
        <f t="shared" si="133"/>
        <v>139</v>
      </c>
      <c r="H146" s="17">
        <f t="shared" si="133"/>
        <v>123</v>
      </c>
      <c r="I146" s="17">
        <f t="shared" si="133"/>
        <v>110</v>
      </c>
      <c r="J146" s="17">
        <f t="shared" si="133"/>
        <v>84</v>
      </c>
      <c r="K146" s="17">
        <f t="shared" si="133"/>
        <v>58</v>
      </c>
      <c r="L146" s="17">
        <f t="shared" si="133"/>
        <v>9</v>
      </c>
      <c r="M146" s="17">
        <f t="shared" si="133"/>
        <v>0</v>
      </c>
      <c r="N146" s="17">
        <f t="shared" si="133"/>
        <v>0</v>
      </c>
      <c r="X146" s="32" t="s">
        <v>123</v>
      </c>
      <c r="Y146" s="7">
        <f>SUM(Y131:Y137)*Y139</f>
        <v>0</v>
      </c>
      <c r="Z146" s="7">
        <f t="shared" ref="Z146:AJ146" si="134">SUM(Z131:Z137)*Z139</f>
        <v>0</v>
      </c>
      <c r="AA146" s="7">
        <f t="shared" si="134"/>
        <v>0</v>
      </c>
      <c r="AB146" s="7">
        <f t="shared" si="134"/>
        <v>0</v>
      </c>
      <c r="AC146" s="7">
        <f t="shared" si="134"/>
        <v>0</v>
      </c>
      <c r="AD146" s="7">
        <f t="shared" si="134"/>
        <v>0</v>
      </c>
      <c r="AE146" s="7">
        <f t="shared" si="134"/>
        <v>0</v>
      </c>
      <c r="AF146" s="7">
        <f t="shared" si="134"/>
        <v>0</v>
      </c>
      <c r="AG146" s="7">
        <f t="shared" si="134"/>
        <v>0</v>
      </c>
      <c r="AH146" s="7">
        <f t="shared" si="134"/>
        <v>0</v>
      </c>
      <c r="AI146" s="7">
        <f t="shared" si="134"/>
        <v>0</v>
      </c>
      <c r="AJ146" s="7">
        <f t="shared" si="134"/>
        <v>0</v>
      </c>
    </row>
    <row r="149" spans="2:36" ht="18.95">
      <c r="B149" s="140" t="s">
        <v>140</v>
      </c>
      <c r="C149" s="140"/>
      <c r="D149" s="140"/>
      <c r="E149" s="140"/>
      <c r="F149" s="140"/>
      <c r="G149" s="140"/>
      <c r="H149" s="140"/>
      <c r="I149" s="140"/>
      <c r="J149" s="140"/>
      <c r="K149" s="140"/>
      <c r="L149" s="140"/>
      <c r="M149" s="140"/>
      <c r="N149" s="140"/>
      <c r="X149" s="140" t="s">
        <v>43</v>
      </c>
      <c r="Y149" s="140"/>
      <c r="Z149" s="140"/>
      <c r="AA149" s="140"/>
      <c r="AB149" s="140"/>
      <c r="AC149" s="140"/>
      <c r="AD149" s="140"/>
      <c r="AE149" s="140"/>
      <c r="AF149" s="140"/>
      <c r="AG149" s="140"/>
      <c r="AH149" s="140"/>
      <c r="AI149" s="140"/>
      <c r="AJ149" s="140"/>
    </row>
    <row r="150" spans="2:36">
      <c r="B150" s="21" t="s">
        <v>106</v>
      </c>
      <c r="C150" s="22" t="s">
        <v>107</v>
      </c>
      <c r="D150" s="22" t="s">
        <v>108</v>
      </c>
      <c r="E150" s="22" t="s">
        <v>109</v>
      </c>
      <c r="F150" s="22" t="s">
        <v>110</v>
      </c>
      <c r="G150" s="22" t="s">
        <v>111</v>
      </c>
      <c r="H150" s="22" t="s">
        <v>112</v>
      </c>
      <c r="I150" s="22" t="s">
        <v>113</v>
      </c>
      <c r="J150" s="22" t="s">
        <v>114</v>
      </c>
      <c r="K150" s="22" t="s">
        <v>115</v>
      </c>
      <c r="L150" s="22" t="s">
        <v>116</v>
      </c>
      <c r="M150" s="22" t="s">
        <v>117</v>
      </c>
      <c r="N150" s="22" t="s">
        <v>118</v>
      </c>
      <c r="X150" s="21" t="s">
        <v>106</v>
      </c>
      <c r="Y150" s="22" t="s">
        <v>107</v>
      </c>
      <c r="Z150" s="22" t="s">
        <v>108</v>
      </c>
      <c r="AA150" s="22" t="s">
        <v>109</v>
      </c>
      <c r="AB150" s="22" t="s">
        <v>110</v>
      </c>
      <c r="AC150" s="22" t="s">
        <v>111</v>
      </c>
      <c r="AD150" s="22" t="s">
        <v>112</v>
      </c>
      <c r="AE150" s="22" t="s">
        <v>113</v>
      </c>
      <c r="AF150" s="22" t="s">
        <v>114</v>
      </c>
      <c r="AG150" s="22" t="s">
        <v>115</v>
      </c>
      <c r="AH150" s="22" t="s">
        <v>116</v>
      </c>
      <c r="AI150" s="22" t="s">
        <v>117</v>
      </c>
      <c r="AJ150" s="22" t="s">
        <v>118</v>
      </c>
    </row>
    <row r="151" spans="2:36">
      <c r="B151" s="76">
        <v>0</v>
      </c>
      <c r="C151" s="4">
        <v>270.42220217197149</v>
      </c>
      <c r="D151" s="4">
        <v>297.04804787036863</v>
      </c>
      <c r="E151" s="4">
        <v>394.86295379890464</v>
      </c>
      <c r="F151" s="4">
        <v>391.33984612358796</v>
      </c>
      <c r="G151" s="4">
        <v>565.0404221954077</v>
      </c>
      <c r="H151" s="4">
        <v>604.25561504762129</v>
      </c>
      <c r="I151" s="4">
        <v>643.33152987944641</v>
      </c>
      <c r="J151" s="4">
        <v>547.0451531828478</v>
      </c>
      <c r="K151" s="4">
        <v>319.91419329279194</v>
      </c>
      <c r="L151" s="4">
        <v>167.35608272086674</v>
      </c>
      <c r="M151" s="4">
        <v>186.79169732772405</v>
      </c>
      <c r="N151" s="4">
        <v>337.25718596481948</v>
      </c>
      <c r="X151" s="76">
        <v>0</v>
      </c>
      <c r="Y151" s="4">
        <f>C151*Summary!$C$29*(1-Summary!$C$33)</f>
        <v>0</v>
      </c>
      <c r="Z151" s="4">
        <f>D151*Summary!$C$29*(1-Summary!$C$33)</f>
        <v>0</v>
      </c>
      <c r="AA151" s="4">
        <f>E151*Summary!$C$29*(1-Summary!$C$33)</f>
        <v>0</v>
      </c>
      <c r="AB151" s="4">
        <f>F151*Summary!$C$29*(1-Summary!$C$33)</f>
        <v>0</v>
      </c>
      <c r="AC151" s="4">
        <f>G151*Summary!$C$29*(1-Summary!$C$33)</f>
        <v>0</v>
      </c>
      <c r="AD151" s="4">
        <f>H151*Summary!$C$29*(1-Summary!$C$33)</f>
        <v>0</v>
      </c>
      <c r="AE151" s="4">
        <f>I151*Summary!$C$29*(1-Summary!$C$33)</f>
        <v>0</v>
      </c>
      <c r="AF151" s="4">
        <f>J151*Summary!$C$29*(1-Summary!$C$33)</f>
        <v>0</v>
      </c>
      <c r="AG151" s="4">
        <f>K151*Summary!$C$29*(1-Summary!$C$33)</f>
        <v>0</v>
      </c>
      <c r="AH151" s="4">
        <f>L151*Summary!$C$29*(1-Summary!$C$33)</f>
        <v>0</v>
      </c>
      <c r="AI151" s="4">
        <f>M151*Summary!$C$29*(1-Summary!$C$33)</f>
        <v>0</v>
      </c>
      <c r="AJ151" s="4">
        <f>N151*Summary!$C$29*(1-Summary!$C$33)</f>
        <v>0</v>
      </c>
    </row>
    <row r="152" spans="2:36">
      <c r="B152" s="76">
        <v>1</v>
      </c>
      <c r="C152" s="4">
        <v>269.14746612342049</v>
      </c>
      <c r="D152" s="4">
        <v>336.00018253945132</v>
      </c>
      <c r="E152" s="4">
        <v>400.07802149578231</v>
      </c>
      <c r="F152" s="4">
        <v>427.87240936823559</v>
      </c>
      <c r="G152" s="4">
        <v>620.44417493633466</v>
      </c>
      <c r="H152" s="4">
        <v>610.12420426428844</v>
      </c>
      <c r="I152" s="4">
        <v>648.32206075365809</v>
      </c>
      <c r="J152" s="4">
        <v>588.38798365686273</v>
      </c>
      <c r="K152" s="4">
        <v>329.16464020581657</v>
      </c>
      <c r="L152" s="4">
        <v>181.22985294177732</v>
      </c>
      <c r="M152" s="4">
        <v>169.06621879430455</v>
      </c>
      <c r="N152" s="4">
        <v>304.50654562799525</v>
      </c>
      <c r="X152" s="76">
        <v>1</v>
      </c>
      <c r="Y152" s="4">
        <f>C152*Summary!$C$29*(1-Summary!$C$33)</f>
        <v>0</v>
      </c>
      <c r="Z152" s="4">
        <f>D152*Summary!$C$29*(1-Summary!$C$33)</f>
        <v>0</v>
      </c>
      <c r="AA152" s="4">
        <f>E152*Summary!$C$29*(1-Summary!$C$33)</f>
        <v>0</v>
      </c>
      <c r="AB152" s="4">
        <f>F152*Summary!$C$29*(1-Summary!$C$33)</f>
        <v>0</v>
      </c>
      <c r="AC152" s="4">
        <f>G152*Summary!$C$29*(1-Summary!$C$33)</f>
        <v>0</v>
      </c>
      <c r="AD152" s="4">
        <f>H152*Summary!$C$29*(1-Summary!$C$33)</f>
        <v>0</v>
      </c>
      <c r="AE152" s="4">
        <f>I152*Summary!$C$29*(1-Summary!$C$33)</f>
        <v>0</v>
      </c>
      <c r="AF152" s="4">
        <f>J152*Summary!$C$29*(1-Summary!$C$33)</f>
        <v>0</v>
      </c>
      <c r="AG152" s="4">
        <f>K152*Summary!$C$29*(1-Summary!$C$33)</f>
        <v>0</v>
      </c>
      <c r="AH152" s="4">
        <f>L152*Summary!$C$29*(1-Summary!$C$33)</f>
        <v>0</v>
      </c>
      <c r="AI152" s="4">
        <f>M152*Summary!$C$29*(1-Summary!$C$33)</f>
        <v>0</v>
      </c>
      <c r="AJ152" s="4">
        <f>N152*Summary!$C$29*(1-Summary!$C$33)</f>
        <v>0</v>
      </c>
    </row>
    <row r="153" spans="2:36">
      <c r="B153" s="76">
        <v>2</v>
      </c>
      <c r="C153" s="4">
        <v>297.66171257300289</v>
      </c>
      <c r="D153" s="4">
        <v>327.58956947474996</v>
      </c>
      <c r="E153" s="4">
        <v>416.32001842422818</v>
      </c>
      <c r="F153" s="4">
        <v>442.64631275616688</v>
      </c>
      <c r="G153" s="4">
        <v>605.71740170845464</v>
      </c>
      <c r="H153" s="4">
        <v>588.26073704089038</v>
      </c>
      <c r="I153" s="4">
        <v>644.27424316085921</v>
      </c>
      <c r="J153" s="4">
        <v>591.49203141568478</v>
      </c>
      <c r="K153" s="4">
        <v>338.11077679372283</v>
      </c>
      <c r="L153" s="4">
        <v>197.16278199525291</v>
      </c>
      <c r="M153" s="4">
        <v>164.51739069516404</v>
      </c>
      <c r="N153" s="4">
        <v>311.11764871445882</v>
      </c>
      <c r="X153" s="76">
        <v>2</v>
      </c>
      <c r="Y153" s="4">
        <f>C153*Summary!$C$29*(1-Summary!$C$33)</f>
        <v>0</v>
      </c>
      <c r="Z153" s="4">
        <f>D153*Summary!$C$29*(1-Summary!$C$33)</f>
        <v>0</v>
      </c>
      <c r="AA153" s="4">
        <f>E153*Summary!$C$29*(1-Summary!$C$33)</f>
        <v>0</v>
      </c>
      <c r="AB153" s="4">
        <f>F153*Summary!$C$29*(1-Summary!$C$33)</f>
        <v>0</v>
      </c>
      <c r="AC153" s="4">
        <f>G153*Summary!$C$29*(1-Summary!$C$33)</f>
        <v>0</v>
      </c>
      <c r="AD153" s="4">
        <f>H153*Summary!$C$29*(1-Summary!$C$33)</f>
        <v>0</v>
      </c>
      <c r="AE153" s="4">
        <f>I153*Summary!$C$29*(1-Summary!$C$33)</f>
        <v>0</v>
      </c>
      <c r="AF153" s="4">
        <f>J153*Summary!$C$29*(1-Summary!$C$33)</f>
        <v>0</v>
      </c>
      <c r="AG153" s="4">
        <f>K153*Summary!$C$29*(1-Summary!$C$33)</f>
        <v>0</v>
      </c>
      <c r="AH153" s="4">
        <f>L153*Summary!$C$29*(1-Summary!$C$33)</f>
        <v>0</v>
      </c>
      <c r="AI153" s="4">
        <f>M153*Summary!$C$29*(1-Summary!$C$33)</f>
        <v>0</v>
      </c>
      <c r="AJ153" s="4">
        <f>N153*Summary!$C$29*(1-Summary!$C$33)</f>
        <v>0</v>
      </c>
    </row>
    <row r="154" spans="2:36">
      <c r="B154" s="76">
        <v>3</v>
      </c>
      <c r="C154" s="4">
        <v>267.60727768826058</v>
      </c>
      <c r="D154" s="4">
        <v>303.79235546588927</v>
      </c>
      <c r="E154" s="4">
        <v>399.94674178332906</v>
      </c>
      <c r="F154" s="4">
        <v>423.8262433061949</v>
      </c>
      <c r="G154" s="4">
        <v>602.29621683521316</v>
      </c>
      <c r="H154" s="4">
        <v>579.43308880308905</v>
      </c>
      <c r="I154" s="4">
        <v>655.57673254998872</v>
      </c>
      <c r="J154" s="4">
        <v>588.58668016896149</v>
      </c>
      <c r="K154" s="4">
        <v>347.53686116827907</v>
      </c>
      <c r="L154" s="4">
        <v>216.42090067477392</v>
      </c>
      <c r="M154" s="4">
        <v>163.02209869944036</v>
      </c>
      <c r="N154" s="4">
        <v>273.12259157709263</v>
      </c>
      <c r="X154" s="76">
        <v>3</v>
      </c>
      <c r="Y154" s="4">
        <f>C154*Summary!$C$29*(1-Summary!$C$33)</f>
        <v>0</v>
      </c>
      <c r="Z154" s="4">
        <f>D154*Summary!$C$29*(1-Summary!$C$33)</f>
        <v>0</v>
      </c>
      <c r="AA154" s="4">
        <f>E154*Summary!$C$29*(1-Summary!$C$33)</f>
        <v>0</v>
      </c>
      <c r="AB154" s="4">
        <f>F154*Summary!$C$29*(1-Summary!$C$33)</f>
        <v>0</v>
      </c>
      <c r="AC154" s="4">
        <f>G154*Summary!$C$29*(1-Summary!$C$33)</f>
        <v>0</v>
      </c>
      <c r="AD154" s="4">
        <f>H154*Summary!$C$29*(1-Summary!$C$33)</f>
        <v>0</v>
      </c>
      <c r="AE154" s="4">
        <f>I154*Summary!$C$29*(1-Summary!$C$33)</f>
        <v>0</v>
      </c>
      <c r="AF154" s="4">
        <f>J154*Summary!$C$29*(1-Summary!$C$33)</f>
        <v>0</v>
      </c>
      <c r="AG154" s="4">
        <f>K154*Summary!$C$29*(1-Summary!$C$33)</f>
        <v>0</v>
      </c>
      <c r="AH154" s="4">
        <f>L154*Summary!$C$29*(1-Summary!$C$33)</f>
        <v>0</v>
      </c>
      <c r="AI154" s="4">
        <f>M154*Summary!$C$29*(1-Summary!$C$33)</f>
        <v>0</v>
      </c>
      <c r="AJ154" s="4">
        <f>N154*Summary!$C$29*(1-Summary!$C$33)</f>
        <v>0</v>
      </c>
    </row>
    <row r="155" spans="2:36">
      <c r="B155" s="76">
        <v>4</v>
      </c>
      <c r="C155" s="4">
        <v>225.41179348391663</v>
      </c>
      <c r="D155" s="4">
        <v>298.7536819388086</v>
      </c>
      <c r="E155" s="4">
        <v>393.44510865316107</v>
      </c>
      <c r="F155" s="4">
        <v>417.11182248033845</v>
      </c>
      <c r="G155" s="4">
        <v>594.25297269845498</v>
      </c>
      <c r="H155" s="4">
        <v>558.40195066059766</v>
      </c>
      <c r="I155" s="4">
        <v>654.27801742855002</v>
      </c>
      <c r="J155" s="4">
        <v>586.74291756378375</v>
      </c>
      <c r="K155" s="4">
        <v>338.00113923369082</v>
      </c>
      <c r="L155" s="4">
        <v>230.76425888692381</v>
      </c>
      <c r="M155" s="4">
        <v>160.37712912304406</v>
      </c>
      <c r="N155" s="4">
        <v>257.0183905827559</v>
      </c>
      <c r="X155" s="76">
        <v>4</v>
      </c>
      <c r="Y155" s="4">
        <f>C155*Summary!$C$29*(1-Summary!$C$33)</f>
        <v>0</v>
      </c>
      <c r="Z155" s="4">
        <f>D155*Summary!$C$29*(1-Summary!$C$33)</f>
        <v>0</v>
      </c>
      <c r="AA155" s="4">
        <f>E155*Summary!$C$29*(1-Summary!$C$33)</f>
        <v>0</v>
      </c>
      <c r="AB155" s="4">
        <f>F155*Summary!$C$29*(1-Summary!$C$33)</f>
        <v>0</v>
      </c>
      <c r="AC155" s="4">
        <f>G155*Summary!$C$29*(1-Summary!$C$33)</f>
        <v>0</v>
      </c>
      <c r="AD155" s="4">
        <f>H155*Summary!$C$29*(1-Summary!$C$33)</f>
        <v>0</v>
      </c>
      <c r="AE155" s="4">
        <f>I155*Summary!$C$29*(1-Summary!$C$33)</f>
        <v>0</v>
      </c>
      <c r="AF155" s="4">
        <f>J155*Summary!$C$29*(1-Summary!$C$33)</f>
        <v>0</v>
      </c>
      <c r="AG155" s="4">
        <f>K155*Summary!$C$29*(1-Summary!$C$33)</f>
        <v>0</v>
      </c>
      <c r="AH155" s="4">
        <f>L155*Summary!$C$29*(1-Summary!$C$33)</f>
        <v>0</v>
      </c>
      <c r="AI155" s="4">
        <f>M155*Summary!$C$29*(1-Summary!$C$33)</f>
        <v>0</v>
      </c>
      <c r="AJ155" s="4">
        <f>N155*Summary!$C$29*(1-Summary!$C$33)</f>
        <v>0</v>
      </c>
    </row>
    <row r="156" spans="2:36">
      <c r="B156" s="76">
        <v>5</v>
      </c>
      <c r="C156" s="4">
        <v>185.72361912623791</v>
      </c>
      <c r="D156" s="4">
        <v>302.57980795063474</v>
      </c>
      <c r="E156" s="4">
        <v>359.57747225822038</v>
      </c>
      <c r="F156" s="4">
        <v>408.38683829984245</v>
      </c>
      <c r="G156" s="4">
        <v>541.70625640639889</v>
      </c>
      <c r="H156" s="4">
        <v>555.62084226763602</v>
      </c>
      <c r="I156" s="4">
        <v>639.36169705789746</v>
      </c>
      <c r="J156" s="4">
        <v>553.21664343635803</v>
      </c>
      <c r="K156" s="4">
        <v>354.65203492838464</v>
      </c>
      <c r="L156" s="4">
        <v>237.07694247257558</v>
      </c>
      <c r="M156" s="4">
        <v>175.29934498854558</v>
      </c>
      <c r="N156" s="4">
        <v>243.94563618228358</v>
      </c>
      <c r="X156" s="76">
        <v>5</v>
      </c>
      <c r="Y156" s="4">
        <f>C156*Summary!$C$29*(1-Summary!$C$33)</f>
        <v>0</v>
      </c>
      <c r="Z156" s="4">
        <f>D156*Summary!$C$29*(1-Summary!$C$33)</f>
        <v>0</v>
      </c>
      <c r="AA156" s="4">
        <f>E156*Summary!$C$29*(1-Summary!$C$33)</f>
        <v>0</v>
      </c>
      <c r="AB156" s="4">
        <f>F156*Summary!$C$29*(1-Summary!$C$33)</f>
        <v>0</v>
      </c>
      <c r="AC156" s="4">
        <f>G156*Summary!$C$29*(1-Summary!$C$33)</f>
        <v>0</v>
      </c>
      <c r="AD156" s="4">
        <f>H156*Summary!$C$29*(1-Summary!$C$33)</f>
        <v>0</v>
      </c>
      <c r="AE156" s="4">
        <f>I156*Summary!$C$29*(1-Summary!$C$33)</f>
        <v>0</v>
      </c>
      <c r="AF156" s="4">
        <f>J156*Summary!$C$29*(1-Summary!$C$33)</f>
        <v>0</v>
      </c>
      <c r="AG156" s="4">
        <f>K156*Summary!$C$29*(1-Summary!$C$33)</f>
        <v>0</v>
      </c>
      <c r="AH156" s="4">
        <f>L156*Summary!$C$29*(1-Summary!$C$33)</f>
        <v>0</v>
      </c>
      <c r="AI156" s="4">
        <f>M156*Summary!$C$29*(1-Summary!$C$33)</f>
        <v>0</v>
      </c>
      <c r="AJ156" s="4">
        <f>N156*Summary!$C$29*(1-Summary!$C$33)</f>
        <v>0</v>
      </c>
    </row>
    <row r="157" spans="2:36">
      <c r="B157" s="76">
        <v>6</v>
      </c>
      <c r="C157" s="4">
        <v>156.69345498954232</v>
      </c>
      <c r="D157" s="4">
        <v>309.45192155000723</v>
      </c>
      <c r="E157" s="4">
        <v>310.01114640714286</v>
      </c>
      <c r="F157" s="4">
        <v>384.16734000588349</v>
      </c>
      <c r="G157" s="4">
        <v>544.21269637056525</v>
      </c>
      <c r="H157" s="4">
        <v>546.30124681350912</v>
      </c>
      <c r="I157" s="4">
        <v>630.20950175522341</v>
      </c>
      <c r="J157" s="4">
        <v>536.72950373315859</v>
      </c>
      <c r="K157" s="4">
        <v>379.47663966036384</v>
      </c>
      <c r="L157" s="4">
        <v>216.5036664231227</v>
      </c>
      <c r="M157" s="4">
        <v>176.54563891808289</v>
      </c>
      <c r="N157" s="4">
        <v>254.45415270091488</v>
      </c>
      <c r="X157" s="76">
        <v>6</v>
      </c>
      <c r="Y157" s="4">
        <f>C157*Summary!$C$29*(1-Summary!$C$33)</f>
        <v>0</v>
      </c>
      <c r="Z157" s="4">
        <f>D157*Summary!$C$29*(1-Summary!$C$33)</f>
        <v>0</v>
      </c>
      <c r="AA157" s="4">
        <f>E157*Summary!$C$29*(1-Summary!$C$33)</f>
        <v>0</v>
      </c>
      <c r="AB157" s="4">
        <f>F157*Summary!$C$29*(1-Summary!$C$33)</f>
        <v>0</v>
      </c>
      <c r="AC157" s="4">
        <f>G157*Summary!$C$29*(1-Summary!$C$33)</f>
        <v>0</v>
      </c>
      <c r="AD157" s="4">
        <f>H157*Summary!$C$29*(1-Summary!$C$33)</f>
        <v>0</v>
      </c>
      <c r="AE157" s="4">
        <f>I157*Summary!$C$29*(1-Summary!$C$33)</f>
        <v>0</v>
      </c>
      <c r="AF157" s="4">
        <f>J157*Summary!$C$29*(1-Summary!$C$33)</f>
        <v>0</v>
      </c>
      <c r="AG157" s="4">
        <f>K157*Summary!$C$29*(1-Summary!$C$33)</f>
        <v>0</v>
      </c>
      <c r="AH157" s="4">
        <f>L157*Summary!$C$29*(1-Summary!$C$33)</f>
        <v>0</v>
      </c>
      <c r="AI157" s="4">
        <f>M157*Summary!$C$29*(1-Summary!$C$33)</f>
        <v>0</v>
      </c>
      <c r="AJ157" s="4">
        <f>N157*Summary!$C$29*(1-Summary!$C$33)</f>
        <v>0</v>
      </c>
    </row>
    <row r="158" spans="2:36">
      <c r="B158" s="76">
        <v>7</v>
      </c>
      <c r="C158" s="4">
        <v>164.99257052485927</v>
      </c>
      <c r="D158" s="4">
        <v>255.2800537631268</v>
      </c>
      <c r="E158" s="4">
        <v>259.27156300641821</v>
      </c>
      <c r="F158" s="4">
        <v>292.66634383174369</v>
      </c>
      <c r="G158" s="4">
        <v>486.76425735926432</v>
      </c>
      <c r="H158" s="4">
        <v>531.42266620798796</v>
      </c>
      <c r="I158" s="4">
        <v>620.2498983798265</v>
      </c>
      <c r="J158" s="4">
        <v>509.04282635114663</v>
      </c>
      <c r="K158" s="4">
        <v>342.3325706193192</v>
      </c>
      <c r="L158" s="4">
        <v>205.84264274512756</v>
      </c>
      <c r="M158" s="4">
        <v>174.73602790448635</v>
      </c>
      <c r="N158" s="4">
        <v>270.46351181101403</v>
      </c>
      <c r="X158" s="76">
        <v>7</v>
      </c>
      <c r="Y158" s="4">
        <f>C158*Summary!$C$29*(1-Summary!$C$33)</f>
        <v>0</v>
      </c>
      <c r="Z158" s="4">
        <f>D158*Summary!$C$29*(1-Summary!$C$33)</f>
        <v>0</v>
      </c>
      <c r="AA158" s="4">
        <f>E158*Summary!$C$29*(1-Summary!$C$33)</f>
        <v>0</v>
      </c>
      <c r="AB158" s="4">
        <f>F158*Summary!$C$29*(1-Summary!$C$33)</f>
        <v>0</v>
      </c>
      <c r="AC158" s="4">
        <f>G158*Summary!$C$29*(1-Summary!$C$33)</f>
        <v>0</v>
      </c>
      <c r="AD158" s="4">
        <f>H158*Summary!$C$29*(1-Summary!$C$33)</f>
        <v>0</v>
      </c>
      <c r="AE158" s="4">
        <f>I158*Summary!$C$29*(1-Summary!$C$33)</f>
        <v>0</v>
      </c>
      <c r="AF158" s="4">
        <f>J158*Summary!$C$29*(1-Summary!$C$33)</f>
        <v>0</v>
      </c>
      <c r="AG158" s="4">
        <f>K158*Summary!$C$29*(1-Summary!$C$33)</f>
        <v>0</v>
      </c>
      <c r="AH158" s="4">
        <f>L158*Summary!$C$29*(1-Summary!$C$33)</f>
        <v>0</v>
      </c>
      <c r="AI158" s="4">
        <f>M158*Summary!$C$29*(1-Summary!$C$33)</f>
        <v>0</v>
      </c>
      <c r="AJ158" s="4">
        <f>N158*Summary!$C$29*(1-Summary!$C$33)</f>
        <v>0</v>
      </c>
    </row>
    <row r="159" spans="2:36">
      <c r="B159" s="76">
        <v>8</v>
      </c>
      <c r="C159" s="4">
        <v>135.87861354476644</v>
      </c>
      <c r="D159" s="4">
        <v>231.23590451955724</v>
      </c>
      <c r="E159" s="4">
        <v>180.61755350711391</v>
      </c>
      <c r="F159" s="4">
        <v>216.66177630120541</v>
      </c>
      <c r="G159" s="4">
        <v>422.40177031150381</v>
      </c>
      <c r="H159" s="4">
        <v>549.64268482071884</v>
      </c>
      <c r="I159" s="4">
        <v>613.322293501795</v>
      </c>
      <c r="J159" s="4">
        <v>510.77435651848094</v>
      </c>
      <c r="K159" s="4">
        <v>288.47527789387885</v>
      </c>
      <c r="L159" s="4">
        <v>130.34805614129152</v>
      </c>
      <c r="M159" s="4">
        <v>129.20129321976779</v>
      </c>
      <c r="N159" s="4">
        <v>237.77643783995322</v>
      </c>
      <c r="X159" s="76">
        <v>8</v>
      </c>
      <c r="Y159" s="4">
        <f>C159*Summary!$C$29*(1-Summary!$C$33)</f>
        <v>0</v>
      </c>
      <c r="Z159" s="4">
        <f>D159*Summary!$C$29*(1-Summary!$C$33)</f>
        <v>0</v>
      </c>
      <c r="AA159" s="4">
        <f>E159*Summary!$C$29*(1-Summary!$C$33)</f>
        <v>0</v>
      </c>
      <c r="AB159" s="4">
        <f>F159*Summary!$C$29*(1-Summary!$C$33)</f>
        <v>0</v>
      </c>
      <c r="AC159" s="4">
        <f>G159*Summary!$C$29*(1-Summary!$C$33)</f>
        <v>0</v>
      </c>
      <c r="AD159" s="4">
        <f>H159*Summary!$C$29*(1-Summary!$C$33)</f>
        <v>0</v>
      </c>
      <c r="AE159" s="4">
        <f>I159*Summary!$C$29*(1-Summary!$C$33)</f>
        <v>0</v>
      </c>
      <c r="AF159" s="4">
        <f>J159*Summary!$C$29*(1-Summary!$C$33)</f>
        <v>0</v>
      </c>
      <c r="AG159" s="4">
        <f>K159*Summary!$C$29*(1-Summary!$C$33)</f>
        <v>0</v>
      </c>
      <c r="AH159" s="4">
        <f>L159*Summary!$C$29*(1-Summary!$C$33)</f>
        <v>0</v>
      </c>
      <c r="AI159" s="4">
        <f>M159*Summary!$C$29*(1-Summary!$C$33)</f>
        <v>0</v>
      </c>
      <c r="AJ159" s="4">
        <f>N159*Summary!$C$29*(1-Summary!$C$33)</f>
        <v>0</v>
      </c>
    </row>
    <row r="160" spans="2:36">
      <c r="B160" s="76">
        <v>9</v>
      </c>
      <c r="C160" s="4">
        <v>87.618507871574295</v>
      </c>
      <c r="D160" s="4">
        <v>208.18241996689588</v>
      </c>
      <c r="E160" s="4">
        <v>146.93591882766265</v>
      </c>
      <c r="F160" s="4">
        <v>202.81873909483912</v>
      </c>
      <c r="G160" s="4">
        <v>408.74775003917551</v>
      </c>
      <c r="H160" s="4">
        <v>524.62823665866983</v>
      </c>
      <c r="I160" s="4">
        <v>595.25920570667063</v>
      </c>
      <c r="J160" s="4">
        <v>501.59417108770037</v>
      </c>
      <c r="K160" s="4">
        <v>274.45398450824291</v>
      </c>
      <c r="L160" s="4">
        <v>117.54161013495475</v>
      </c>
      <c r="M160" s="4">
        <v>96.118618002784672</v>
      </c>
      <c r="N160" s="4">
        <v>185.52599667156127</v>
      </c>
      <c r="X160" s="76">
        <v>9</v>
      </c>
      <c r="Y160" s="4">
        <f>C160*Summary!$C$29*(1-Summary!$C$33)</f>
        <v>0</v>
      </c>
      <c r="Z160" s="4">
        <f>D160*Summary!$C$29*(1-Summary!$C$33)</f>
        <v>0</v>
      </c>
      <c r="AA160" s="4">
        <f>E160*Summary!$C$29*(1-Summary!$C$33)</f>
        <v>0</v>
      </c>
      <c r="AB160" s="4">
        <f>F160*Summary!$C$29*(1-Summary!$C$33)</f>
        <v>0</v>
      </c>
      <c r="AC160" s="4">
        <f>G160*Summary!$C$29*(1-Summary!$C$33)</f>
        <v>0</v>
      </c>
      <c r="AD160" s="4">
        <f>H160*Summary!$C$29*(1-Summary!$C$33)</f>
        <v>0</v>
      </c>
      <c r="AE160" s="4">
        <f>I160*Summary!$C$29*(1-Summary!$C$33)</f>
        <v>0</v>
      </c>
      <c r="AF160" s="4">
        <f>J160*Summary!$C$29*(1-Summary!$C$33)</f>
        <v>0</v>
      </c>
      <c r="AG160" s="4">
        <f>K160*Summary!$C$29*(1-Summary!$C$33)</f>
        <v>0</v>
      </c>
      <c r="AH160" s="4">
        <f>L160*Summary!$C$29*(1-Summary!$C$33)</f>
        <v>0</v>
      </c>
      <c r="AI160" s="4">
        <f>M160*Summary!$C$29*(1-Summary!$C$33)</f>
        <v>0</v>
      </c>
      <c r="AJ160" s="4">
        <f>N160*Summary!$C$29*(1-Summary!$C$33)</f>
        <v>0</v>
      </c>
    </row>
    <row r="161" spans="2:36">
      <c r="B161" s="76">
        <v>10</v>
      </c>
      <c r="C161" s="4">
        <v>99.347311689666284</v>
      </c>
      <c r="D161" s="4">
        <v>232.92634226952322</v>
      </c>
      <c r="E161" s="4">
        <v>156.3011066134423</v>
      </c>
      <c r="F161" s="4">
        <v>179.75867912815193</v>
      </c>
      <c r="G161" s="4">
        <v>407.97361334330418</v>
      </c>
      <c r="H161" s="4">
        <v>502.48966308199829</v>
      </c>
      <c r="I161" s="4">
        <v>567.52288554109441</v>
      </c>
      <c r="J161" s="4">
        <v>473.67248184716243</v>
      </c>
      <c r="K161" s="4">
        <v>274.58283412118919</v>
      </c>
      <c r="L161" s="4">
        <v>126.66232062218197</v>
      </c>
      <c r="M161" s="4">
        <v>126.01503497156544</v>
      </c>
      <c r="N161" s="4">
        <v>181.6055152553626</v>
      </c>
      <c r="X161" s="76">
        <v>10</v>
      </c>
      <c r="Y161" s="4">
        <f>C161*Summary!$C$29*(1-Summary!$C$33)</f>
        <v>0</v>
      </c>
      <c r="Z161" s="4">
        <f>D161*Summary!$C$29*(1-Summary!$C$33)</f>
        <v>0</v>
      </c>
      <c r="AA161" s="4">
        <f>E161*Summary!$C$29*(1-Summary!$C$33)</f>
        <v>0</v>
      </c>
      <c r="AB161" s="4">
        <f>F161*Summary!$C$29*(1-Summary!$C$33)</f>
        <v>0</v>
      </c>
      <c r="AC161" s="4">
        <f>G161*Summary!$C$29*(1-Summary!$C$33)</f>
        <v>0</v>
      </c>
      <c r="AD161" s="4">
        <f>H161*Summary!$C$29*(1-Summary!$C$33)</f>
        <v>0</v>
      </c>
      <c r="AE161" s="4">
        <f>I161*Summary!$C$29*(1-Summary!$C$33)</f>
        <v>0</v>
      </c>
      <c r="AF161" s="4">
        <f>J161*Summary!$C$29*(1-Summary!$C$33)</f>
        <v>0</v>
      </c>
      <c r="AG161" s="4">
        <f>K161*Summary!$C$29*(1-Summary!$C$33)</f>
        <v>0</v>
      </c>
      <c r="AH161" s="4">
        <f>L161*Summary!$C$29*(1-Summary!$C$33)</f>
        <v>0</v>
      </c>
      <c r="AI161" s="4">
        <f>M161*Summary!$C$29*(1-Summary!$C$33)</f>
        <v>0</v>
      </c>
      <c r="AJ161" s="4">
        <f>N161*Summary!$C$29*(1-Summary!$C$33)</f>
        <v>0</v>
      </c>
    </row>
    <row r="162" spans="2:36">
      <c r="B162" s="76">
        <v>11</v>
      </c>
      <c r="C162" s="4">
        <v>122.37250366565486</v>
      </c>
      <c r="D162" s="4">
        <v>232.67673056606588</v>
      </c>
      <c r="E162" s="4">
        <v>150.70546209258126</v>
      </c>
      <c r="F162" s="4">
        <v>181.54987673091159</v>
      </c>
      <c r="G162" s="4">
        <v>401.12428726518755</v>
      </c>
      <c r="H162" s="4">
        <v>480.00743459587761</v>
      </c>
      <c r="I162" s="4">
        <v>580.34800237238153</v>
      </c>
      <c r="J162" s="4">
        <v>440.15536703529597</v>
      </c>
      <c r="K162" s="4">
        <v>293.28481340361378</v>
      </c>
      <c r="L162" s="4">
        <v>152.36968834570993</v>
      </c>
      <c r="M162" s="4">
        <v>127.95703385959425</v>
      </c>
      <c r="N162" s="4">
        <v>188.13615881749814</v>
      </c>
      <c r="X162" s="76">
        <v>11</v>
      </c>
      <c r="Y162" s="4">
        <f>C162*Summary!$C$29*(1-Summary!$C$33)</f>
        <v>0</v>
      </c>
      <c r="Z162" s="4">
        <f>D162*Summary!$C$29*(1-Summary!$C$33)</f>
        <v>0</v>
      </c>
      <c r="AA162" s="4">
        <f>E162*Summary!$C$29*(1-Summary!$C$33)</f>
        <v>0</v>
      </c>
      <c r="AB162" s="4">
        <f>F162*Summary!$C$29*(1-Summary!$C$33)</f>
        <v>0</v>
      </c>
      <c r="AC162" s="4">
        <f>G162*Summary!$C$29*(1-Summary!$C$33)</f>
        <v>0</v>
      </c>
      <c r="AD162" s="4">
        <f>H162*Summary!$C$29*(1-Summary!$C$33)</f>
        <v>0</v>
      </c>
      <c r="AE162" s="4">
        <f>I162*Summary!$C$29*(1-Summary!$C$33)</f>
        <v>0</v>
      </c>
      <c r="AF162" s="4">
        <f>J162*Summary!$C$29*(1-Summary!$C$33)</f>
        <v>0</v>
      </c>
      <c r="AG162" s="4">
        <f>K162*Summary!$C$29*(1-Summary!$C$33)</f>
        <v>0</v>
      </c>
      <c r="AH162" s="4">
        <f>L162*Summary!$C$29*(1-Summary!$C$33)</f>
        <v>0</v>
      </c>
      <c r="AI162" s="4">
        <f>M162*Summary!$C$29*(1-Summary!$C$33)</f>
        <v>0</v>
      </c>
      <c r="AJ162" s="4">
        <f>N162*Summary!$C$29*(1-Summary!$C$33)</f>
        <v>0</v>
      </c>
    </row>
    <row r="163" spans="2:36">
      <c r="B163" s="76">
        <v>12</v>
      </c>
      <c r="C163" s="4">
        <v>115.06783489696811</v>
      </c>
      <c r="D163" s="4">
        <v>217.51280640520702</v>
      </c>
      <c r="E163" s="4">
        <v>141.03399923766321</v>
      </c>
      <c r="F163" s="4">
        <v>180.22746968375355</v>
      </c>
      <c r="G163" s="4">
        <v>444.8487371781747</v>
      </c>
      <c r="H163" s="4">
        <v>480.55418463444181</v>
      </c>
      <c r="I163" s="4">
        <v>578.13252141833618</v>
      </c>
      <c r="J163" s="4">
        <v>452.19800466369503</v>
      </c>
      <c r="K163" s="4">
        <v>298.72036565189887</v>
      </c>
      <c r="L163" s="4">
        <v>152.20897069732578</v>
      </c>
      <c r="M163" s="4">
        <v>106.94216788118953</v>
      </c>
      <c r="N163" s="4">
        <v>168.02554339309907</v>
      </c>
      <c r="X163" s="76">
        <v>12</v>
      </c>
      <c r="Y163" s="4">
        <f>C163*Summary!$C$29*(1-Summary!$C$33)</f>
        <v>0</v>
      </c>
      <c r="Z163" s="4">
        <f>D163*Summary!$C$29*(1-Summary!$C$33)</f>
        <v>0</v>
      </c>
      <c r="AA163" s="4">
        <f>E163*Summary!$C$29*(1-Summary!$C$33)</f>
        <v>0</v>
      </c>
      <c r="AB163" s="4">
        <f>F163*Summary!$C$29*(1-Summary!$C$33)</f>
        <v>0</v>
      </c>
      <c r="AC163" s="4">
        <f>G163*Summary!$C$29*(1-Summary!$C$33)</f>
        <v>0</v>
      </c>
      <c r="AD163" s="4">
        <f>H163*Summary!$C$29*(1-Summary!$C$33)</f>
        <v>0</v>
      </c>
      <c r="AE163" s="4">
        <f>I163*Summary!$C$29*(1-Summary!$C$33)</f>
        <v>0</v>
      </c>
      <c r="AF163" s="4">
        <f>J163*Summary!$C$29*(1-Summary!$C$33)</f>
        <v>0</v>
      </c>
      <c r="AG163" s="4">
        <f>K163*Summary!$C$29*(1-Summary!$C$33)</f>
        <v>0</v>
      </c>
      <c r="AH163" s="4">
        <f>L163*Summary!$C$29*(1-Summary!$C$33)</f>
        <v>0</v>
      </c>
      <c r="AI163" s="4">
        <f>M163*Summary!$C$29*(1-Summary!$C$33)</f>
        <v>0</v>
      </c>
      <c r="AJ163" s="4">
        <f>N163*Summary!$C$29*(1-Summary!$C$33)</f>
        <v>0</v>
      </c>
    </row>
    <row r="164" spans="2:36">
      <c r="B164" s="76">
        <v>13</v>
      </c>
      <c r="C164" s="4">
        <v>111.18833161903176</v>
      </c>
      <c r="D164" s="4">
        <v>213.93255682022789</v>
      </c>
      <c r="E164" s="4">
        <v>163.82753755274754</v>
      </c>
      <c r="F164" s="4">
        <v>181.31770924474253</v>
      </c>
      <c r="G164" s="4">
        <v>462.67182579557692</v>
      </c>
      <c r="H164" s="4">
        <v>510.69726038524715</v>
      </c>
      <c r="I164" s="4">
        <v>595.74916931132373</v>
      </c>
      <c r="J164" s="4">
        <v>473.19225033412908</v>
      </c>
      <c r="K164" s="4">
        <v>326.81427660119726</v>
      </c>
      <c r="L164" s="4">
        <v>144.47786904970047</v>
      </c>
      <c r="M164" s="4">
        <v>99.117411894190994</v>
      </c>
      <c r="N164" s="4">
        <v>143.71364300088126</v>
      </c>
      <c r="X164" s="76">
        <v>13</v>
      </c>
      <c r="Y164" s="4">
        <f>C164*Summary!$C$29*(1-Summary!$C$33)</f>
        <v>0</v>
      </c>
      <c r="Z164" s="4">
        <f>D164*Summary!$C$29*(1-Summary!$C$33)</f>
        <v>0</v>
      </c>
      <c r="AA164" s="4">
        <f>E164*Summary!$C$29*(1-Summary!$C$33)</f>
        <v>0</v>
      </c>
      <c r="AB164" s="4">
        <f>F164*Summary!$C$29*(1-Summary!$C$33)</f>
        <v>0</v>
      </c>
      <c r="AC164" s="4">
        <f>G164*Summary!$C$29*(1-Summary!$C$33)</f>
        <v>0</v>
      </c>
      <c r="AD164" s="4">
        <f>H164*Summary!$C$29*(1-Summary!$C$33)</f>
        <v>0</v>
      </c>
      <c r="AE164" s="4">
        <f>I164*Summary!$C$29*(1-Summary!$C$33)</f>
        <v>0</v>
      </c>
      <c r="AF164" s="4">
        <f>J164*Summary!$C$29*(1-Summary!$C$33)</f>
        <v>0</v>
      </c>
      <c r="AG164" s="4">
        <f>K164*Summary!$C$29*(1-Summary!$C$33)</f>
        <v>0</v>
      </c>
      <c r="AH164" s="4">
        <f>L164*Summary!$C$29*(1-Summary!$C$33)</f>
        <v>0</v>
      </c>
      <c r="AI164" s="4">
        <f>M164*Summary!$C$29*(1-Summary!$C$33)</f>
        <v>0</v>
      </c>
      <c r="AJ164" s="4">
        <f>N164*Summary!$C$29*(1-Summary!$C$33)</f>
        <v>0</v>
      </c>
    </row>
    <row r="165" spans="2:36">
      <c r="B165" s="76">
        <v>14</v>
      </c>
      <c r="C165" s="4">
        <v>137.39111980384405</v>
      </c>
      <c r="D165" s="4">
        <v>205.72618210354534</v>
      </c>
      <c r="E165" s="4">
        <v>196.55773555297603</v>
      </c>
      <c r="F165" s="4">
        <v>205.06854536207715</v>
      </c>
      <c r="G165" s="4">
        <v>486.97133256069043</v>
      </c>
      <c r="H165" s="4">
        <v>552.84575296914102</v>
      </c>
      <c r="I165" s="4">
        <v>614.93998454960445</v>
      </c>
      <c r="J165" s="4">
        <v>511.79514444212225</v>
      </c>
      <c r="K165" s="4">
        <v>330.76837232910168</v>
      </c>
      <c r="L165" s="4">
        <v>161.63900900452023</v>
      </c>
      <c r="M165" s="4">
        <v>83.257879994147842</v>
      </c>
      <c r="N165" s="4">
        <v>130.69968958097758</v>
      </c>
      <c r="X165" s="76">
        <v>14</v>
      </c>
      <c r="Y165" s="4">
        <f>C165*Summary!$C$29*(1-Summary!$C$33)</f>
        <v>0</v>
      </c>
      <c r="Z165" s="4">
        <f>D165*Summary!$C$29*(1-Summary!$C$33)</f>
        <v>0</v>
      </c>
      <c r="AA165" s="4">
        <f>E165*Summary!$C$29*(1-Summary!$C$33)</f>
        <v>0</v>
      </c>
      <c r="AB165" s="4">
        <f>F165*Summary!$C$29*(1-Summary!$C$33)</f>
        <v>0</v>
      </c>
      <c r="AC165" s="4">
        <f>G165*Summary!$C$29*(1-Summary!$C$33)</f>
        <v>0</v>
      </c>
      <c r="AD165" s="4">
        <f>H165*Summary!$C$29*(1-Summary!$C$33)</f>
        <v>0</v>
      </c>
      <c r="AE165" s="4">
        <f>I165*Summary!$C$29*(1-Summary!$C$33)</f>
        <v>0</v>
      </c>
      <c r="AF165" s="4">
        <f>J165*Summary!$C$29*(1-Summary!$C$33)</f>
        <v>0</v>
      </c>
      <c r="AG165" s="4">
        <f>K165*Summary!$C$29*(1-Summary!$C$33)</f>
        <v>0</v>
      </c>
      <c r="AH165" s="4">
        <f>L165*Summary!$C$29*(1-Summary!$C$33)</f>
        <v>0</v>
      </c>
      <c r="AI165" s="4">
        <f>M165*Summary!$C$29*(1-Summary!$C$33)</f>
        <v>0</v>
      </c>
      <c r="AJ165" s="4">
        <f>N165*Summary!$C$29*(1-Summary!$C$33)</f>
        <v>0</v>
      </c>
    </row>
    <row r="166" spans="2:36">
      <c r="B166" s="76">
        <v>15</v>
      </c>
      <c r="C166" s="4">
        <v>153.00208763494203</v>
      </c>
      <c r="D166" s="4">
        <v>217.93857734871361</v>
      </c>
      <c r="E166" s="4">
        <v>226.07299011695019</v>
      </c>
      <c r="F166" s="4">
        <v>262.69851873516905</v>
      </c>
      <c r="G166" s="4">
        <v>512.27972657331111</v>
      </c>
      <c r="H166" s="4">
        <v>590.56051178394284</v>
      </c>
      <c r="I166" s="4">
        <v>617.21878825098895</v>
      </c>
      <c r="J166" s="4">
        <v>554.57587304616277</v>
      </c>
      <c r="K166" s="4">
        <v>364.74195254603853</v>
      </c>
      <c r="L166" s="4">
        <v>176.65368857462536</v>
      </c>
      <c r="M166" s="4">
        <v>86.874507264950338</v>
      </c>
      <c r="N166" s="4">
        <v>138.41863731525959</v>
      </c>
      <c r="X166" s="76">
        <v>15</v>
      </c>
      <c r="Y166" s="4">
        <f>C166*Summary!$C$29*(1-Summary!$C$33)</f>
        <v>0</v>
      </c>
      <c r="Z166" s="4">
        <f>D166*Summary!$C$29*(1-Summary!$C$33)</f>
        <v>0</v>
      </c>
      <c r="AA166" s="4">
        <f>E166*Summary!$C$29*(1-Summary!$C$33)</f>
        <v>0</v>
      </c>
      <c r="AB166" s="4">
        <f>F166*Summary!$C$29*(1-Summary!$C$33)</f>
        <v>0</v>
      </c>
      <c r="AC166" s="4">
        <f>G166*Summary!$C$29*(1-Summary!$C$33)</f>
        <v>0</v>
      </c>
      <c r="AD166" s="4">
        <f>H166*Summary!$C$29*(1-Summary!$C$33)</f>
        <v>0</v>
      </c>
      <c r="AE166" s="4">
        <f>I166*Summary!$C$29*(1-Summary!$C$33)</f>
        <v>0</v>
      </c>
      <c r="AF166" s="4">
        <f>J166*Summary!$C$29*(1-Summary!$C$33)</f>
        <v>0</v>
      </c>
      <c r="AG166" s="4">
        <f>K166*Summary!$C$29*(1-Summary!$C$33)</f>
        <v>0</v>
      </c>
      <c r="AH166" s="4">
        <f>L166*Summary!$C$29*(1-Summary!$C$33)</f>
        <v>0</v>
      </c>
      <c r="AI166" s="4">
        <f>M166*Summary!$C$29*(1-Summary!$C$33)</f>
        <v>0</v>
      </c>
      <c r="AJ166" s="4">
        <f>N166*Summary!$C$29*(1-Summary!$C$33)</f>
        <v>0</v>
      </c>
    </row>
    <row r="167" spans="2:36">
      <c r="B167" s="76">
        <v>16</v>
      </c>
      <c r="C167" s="4">
        <v>187.39181641393927</v>
      </c>
      <c r="D167" s="4">
        <v>235.35457996418887</v>
      </c>
      <c r="E167" s="4">
        <v>264.88706772729819</v>
      </c>
      <c r="F167" s="4">
        <v>266.57982372571814</v>
      </c>
      <c r="G167" s="4">
        <v>548.02516219380095</v>
      </c>
      <c r="H167" s="4">
        <v>585.98951620341427</v>
      </c>
      <c r="I167" s="4">
        <v>638.14122754237962</v>
      </c>
      <c r="J167" s="4">
        <v>555.92656822231777</v>
      </c>
      <c r="K167" s="4">
        <v>393.63707972293764</v>
      </c>
      <c r="L167" s="4">
        <v>220.87739841085204</v>
      </c>
      <c r="M167" s="4">
        <v>135.58416602829894</v>
      </c>
      <c r="N167" s="4">
        <v>153.04577516184361</v>
      </c>
      <c r="X167" s="76">
        <v>16</v>
      </c>
      <c r="Y167" s="4">
        <f>C167*Summary!$C$29*(1-Summary!$C$33)</f>
        <v>0</v>
      </c>
      <c r="Z167" s="4">
        <f>D167*Summary!$C$29*(1-Summary!$C$33)</f>
        <v>0</v>
      </c>
      <c r="AA167" s="4">
        <f>E167*Summary!$C$29*(1-Summary!$C$33)</f>
        <v>0</v>
      </c>
      <c r="AB167" s="4">
        <f>F167*Summary!$C$29*(1-Summary!$C$33)</f>
        <v>0</v>
      </c>
      <c r="AC167" s="4">
        <f>G167*Summary!$C$29*(1-Summary!$C$33)</f>
        <v>0</v>
      </c>
      <c r="AD167" s="4">
        <f>H167*Summary!$C$29*(1-Summary!$C$33)</f>
        <v>0</v>
      </c>
      <c r="AE167" s="4">
        <f>I167*Summary!$C$29*(1-Summary!$C$33)</f>
        <v>0</v>
      </c>
      <c r="AF167" s="4">
        <f>J167*Summary!$C$29*(1-Summary!$C$33)</f>
        <v>0</v>
      </c>
      <c r="AG167" s="4">
        <f>K167*Summary!$C$29*(1-Summary!$C$33)</f>
        <v>0</v>
      </c>
      <c r="AH167" s="4">
        <f>L167*Summary!$C$29*(1-Summary!$C$33)</f>
        <v>0</v>
      </c>
      <c r="AI167" s="4">
        <f>M167*Summary!$C$29*(1-Summary!$C$33)</f>
        <v>0</v>
      </c>
      <c r="AJ167" s="4">
        <f>N167*Summary!$C$29*(1-Summary!$C$33)</f>
        <v>0</v>
      </c>
    </row>
    <row r="168" spans="2:36">
      <c r="B168" s="76">
        <v>17</v>
      </c>
      <c r="C168" s="4">
        <v>218.9688633388906</v>
      </c>
      <c r="D168" s="4">
        <v>289.29251804971966</v>
      </c>
      <c r="E168" s="4">
        <v>340.25874479012873</v>
      </c>
      <c r="F168" s="4">
        <v>344.68848776934823</v>
      </c>
      <c r="G168" s="4">
        <v>540.91408596780536</v>
      </c>
      <c r="H168" s="4">
        <v>585.9694982148518</v>
      </c>
      <c r="I168" s="4">
        <v>642.57519193218388</v>
      </c>
      <c r="J168" s="4">
        <v>593.69525338577535</v>
      </c>
      <c r="K168" s="4">
        <v>377.49891276578484</v>
      </c>
      <c r="L168" s="4">
        <v>197.205189665109</v>
      </c>
      <c r="M168" s="4">
        <v>146.62172788555279</v>
      </c>
      <c r="N168" s="4">
        <v>202.75016387366034</v>
      </c>
      <c r="X168" s="76">
        <v>17</v>
      </c>
      <c r="Y168" s="4">
        <f>C168*Summary!$C$29*(1-Summary!$C$33)</f>
        <v>0</v>
      </c>
      <c r="Z168" s="4">
        <f>D168*Summary!$C$29*(1-Summary!$C$33)</f>
        <v>0</v>
      </c>
      <c r="AA168" s="4">
        <f>E168*Summary!$C$29*(1-Summary!$C$33)</f>
        <v>0</v>
      </c>
      <c r="AB168" s="4">
        <f>F168*Summary!$C$29*(1-Summary!$C$33)</f>
        <v>0</v>
      </c>
      <c r="AC168" s="4">
        <f>G168*Summary!$C$29*(1-Summary!$C$33)</f>
        <v>0</v>
      </c>
      <c r="AD168" s="4">
        <f>H168*Summary!$C$29*(1-Summary!$C$33)</f>
        <v>0</v>
      </c>
      <c r="AE168" s="4">
        <f>I168*Summary!$C$29*(1-Summary!$C$33)</f>
        <v>0</v>
      </c>
      <c r="AF168" s="4">
        <f>J168*Summary!$C$29*(1-Summary!$C$33)</f>
        <v>0</v>
      </c>
      <c r="AG168" s="4">
        <f>K168*Summary!$C$29*(1-Summary!$C$33)</f>
        <v>0</v>
      </c>
      <c r="AH168" s="4">
        <f>L168*Summary!$C$29*(1-Summary!$C$33)</f>
        <v>0</v>
      </c>
      <c r="AI168" s="4">
        <f>M168*Summary!$C$29*(1-Summary!$C$33)</f>
        <v>0</v>
      </c>
      <c r="AJ168" s="4">
        <f>N168*Summary!$C$29*(1-Summary!$C$33)</f>
        <v>0</v>
      </c>
    </row>
    <row r="169" spans="2:36">
      <c r="B169" s="76">
        <v>18</v>
      </c>
      <c r="C169" s="4">
        <v>259.86129550919543</v>
      </c>
      <c r="D169" s="4">
        <v>352.88822935734248</v>
      </c>
      <c r="E169" s="4">
        <v>391.26872262662306</v>
      </c>
      <c r="F169" s="4">
        <v>370.47505390064379</v>
      </c>
      <c r="G169" s="4">
        <v>534.69510039937461</v>
      </c>
      <c r="H169" s="4">
        <v>591.57388797087572</v>
      </c>
      <c r="I169" s="4">
        <v>624.45295183788949</v>
      </c>
      <c r="J169" s="4">
        <v>568.98729679278358</v>
      </c>
      <c r="K169" s="4">
        <v>346.32977294003763</v>
      </c>
      <c r="L169" s="4">
        <v>204.6724537596665</v>
      </c>
      <c r="M169" s="4">
        <v>150.27519044785612</v>
      </c>
      <c r="N169" s="4">
        <v>278.33146030810053</v>
      </c>
      <c r="X169" s="76">
        <v>18</v>
      </c>
      <c r="Y169" s="4">
        <f>C169*Summary!$C$29*(1-Summary!$C$33)</f>
        <v>0</v>
      </c>
      <c r="Z169" s="4">
        <f>D169*Summary!$C$29*(1-Summary!$C$33)</f>
        <v>0</v>
      </c>
      <c r="AA169" s="4">
        <f>E169*Summary!$C$29*(1-Summary!$C$33)</f>
        <v>0</v>
      </c>
      <c r="AB169" s="4">
        <f>F169*Summary!$C$29*(1-Summary!$C$33)</f>
        <v>0</v>
      </c>
      <c r="AC169" s="4">
        <f>G169*Summary!$C$29*(1-Summary!$C$33)</f>
        <v>0</v>
      </c>
      <c r="AD169" s="4">
        <f>H169*Summary!$C$29*(1-Summary!$C$33)</f>
        <v>0</v>
      </c>
      <c r="AE169" s="4">
        <f>I169*Summary!$C$29*(1-Summary!$C$33)</f>
        <v>0</v>
      </c>
      <c r="AF169" s="4">
        <f>J169*Summary!$C$29*(1-Summary!$C$33)</f>
        <v>0</v>
      </c>
      <c r="AG169" s="4">
        <f>K169*Summary!$C$29*(1-Summary!$C$33)</f>
        <v>0</v>
      </c>
      <c r="AH169" s="4">
        <f>L169*Summary!$C$29*(1-Summary!$C$33)</f>
        <v>0</v>
      </c>
      <c r="AI169" s="4">
        <f>M169*Summary!$C$29*(1-Summary!$C$33)</f>
        <v>0</v>
      </c>
      <c r="AJ169" s="4">
        <f>N169*Summary!$C$29*(1-Summary!$C$33)</f>
        <v>0</v>
      </c>
    </row>
    <row r="170" spans="2:36">
      <c r="B170" s="76">
        <v>19</v>
      </c>
      <c r="C170" s="4">
        <v>275.68683587861051</v>
      </c>
      <c r="D170" s="4">
        <v>371.73244080629308</v>
      </c>
      <c r="E170" s="4">
        <v>395.46774208270836</v>
      </c>
      <c r="F170" s="4">
        <v>349.50042874069487</v>
      </c>
      <c r="G170" s="4">
        <v>442.57843937316181</v>
      </c>
      <c r="H170" s="4">
        <v>588.22704787707403</v>
      </c>
      <c r="I170" s="4">
        <v>620.86585262825213</v>
      </c>
      <c r="J170" s="4">
        <v>572.5133504380043</v>
      </c>
      <c r="K170" s="4">
        <v>344.9043513199498</v>
      </c>
      <c r="L170" s="4">
        <v>218.7660049429837</v>
      </c>
      <c r="M170" s="4">
        <v>138.14552793596545</v>
      </c>
      <c r="N170" s="4">
        <v>286.62803549660907</v>
      </c>
      <c r="X170" s="76">
        <v>19</v>
      </c>
      <c r="Y170" s="4">
        <f>C170*Summary!$C$29*(1-Summary!$C$33)</f>
        <v>0</v>
      </c>
      <c r="Z170" s="4">
        <f>D170*Summary!$C$29*(1-Summary!$C$33)</f>
        <v>0</v>
      </c>
      <c r="AA170" s="4">
        <f>E170*Summary!$C$29*(1-Summary!$C$33)</f>
        <v>0</v>
      </c>
      <c r="AB170" s="4">
        <f>F170*Summary!$C$29*(1-Summary!$C$33)</f>
        <v>0</v>
      </c>
      <c r="AC170" s="4">
        <f>G170*Summary!$C$29*(1-Summary!$C$33)</f>
        <v>0</v>
      </c>
      <c r="AD170" s="4">
        <f>H170*Summary!$C$29*(1-Summary!$C$33)</f>
        <v>0</v>
      </c>
      <c r="AE170" s="4">
        <f>I170*Summary!$C$29*(1-Summary!$C$33)</f>
        <v>0</v>
      </c>
      <c r="AF170" s="4">
        <f>J170*Summary!$C$29*(1-Summary!$C$33)</f>
        <v>0</v>
      </c>
      <c r="AG170" s="4">
        <f>K170*Summary!$C$29*(1-Summary!$C$33)</f>
        <v>0</v>
      </c>
      <c r="AH170" s="4">
        <f>L170*Summary!$C$29*(1-Summary!$C$33)</f>
        <v>0</v>
      </c>
      <c r="AI170" s="4">
        <f>M170*Summary!$C$29*(1-Summary!$C$33)</f>
        <v>0</v>
      </c>
      <c r="AJ170" s="4">
        <f>N170*Summary!$C$29*(1-Summary!$C$33)</f>
        <v>0</v>
      </c>
    </row>
    <row r="171" spans="2:36">
      <c r="B171" s="76">
        <v>20</v>
      </c>
      <c r="C171" s="4">
        <v>256.56501106152677</v>
      </c>
      <c r="D171" s="4">
        <v>356.12725952955191</v>
      </c>
      <c r="E171" s="4">
        <v>395.89468507710137</v>
      </c>
      <c r="F171" s="4">
        <v>360.51788731407675</v>
      </c>
      <c r="G171" s="4">
        <v>367.51034193079829</v>
      </c>
      <c r="H171" s="4">
        <v>553.54309485627698</v>
      </c>
      <c r="I171" s="4">
        <v>604.933379565466</v>
      </c>
      <c r="J171" s="4">
        <v>554.28712325089339</v>
      </c>
      <c r="K171" s="4">
        <v>349.20276198941207</v>
      </c>
      <c r="L171" s="4">
        <v>220.15621460604379</v>
      </c>
      <c r="M171" s="4">
        <v>139.86975748442035</v>
      </c>
      <c r="N171" s="4">
        <v>281.76694463770707</v>
      </c>
      <c r="X171" s="76">
        <v>20</v>
      </c>
      <c r="Y171" s="4">
        <f>C171*Summary!$C$29*(1-Summary!$C$33)</f>
        <v>0</v>
      </c>
      <c r="Z171" s="4">
        <f>D171*Summary!$C$29*(1-Summary!$C$33)</f>
        <v>0</v>
      </c>
      <c r="AA171" s="4">
        <f>E171*Summary!$C$29*(1-Summary!$C$33)</f>
        <v>0</v>
      </c>
      <c r="AB171" s="4">
        <f>F171*Summary!$C$29*(1-Summary!$C$33)</f>
        <v>0</v>
      </c>
      <c r="AC171" s="4">
        <f>G171*Summary!$C$29*(1-Summary!$C$33)</f>
        <v>0</v>
      </c>
      <c r="AD171" s="4">
        <f>H171*Summary!$C$29*(1-Summary!$C$33)</f>
        <v>0</v>
      </c>
      <c r="AE171" s="4">
        <f>I171*Summary!$C$29*(1-Summary!$C$33)</f>
        <v>0</v>
      </c>
      <c r="AF171" s="4">
        <f>J171*Summary!$C$29*(1-Summary!$C$33)</f>
        <v>0</v>
      </c>
      <c r="AG171" s="4">
        <f>K171*Summary!$C$29*(1-Summary!$C$33)</f>
        <v>0</v>
      </c>
      <c r="AH171" s="4">
        <f>L171*Summary!$C$29*(1-Summary!$C$33)</f>
        <v>0</v>
      </c>
      <c r="AI171" s="4">
        <f>M171*Summary!$C$29*(1-Summary!$C$33)</f>
        <v>0</v>
      </c>
      <c r="AJ171" s="4">
        <f>N171*Summary!$C$29*(1-Summary!$C$33)</f>
        <v>0</v>
      </c>
    </row>
    <row r="172" spans="2:36">
      <c r="B172" s="76">
        <v>21</v>
      </c>
      <c r="C172" s="4">
        <v>290.59272599439731</v>
      </c>
      <c r="D172" s="4">
        <v>359.8788125356661</v>
      </c>
      <c r="E172" s="4">
        <v>361.42695916039941</v>
      </c>
      <c r="F172" s="4">
        <v>363.40371622558388</v>
      </c>
      <c r="G172" s="4">
        <v>352.50458425767442</v>
      </c>
      <c r="H172" s="4">
        <v>541.21098212245556</v>
      </c>
      <c r="I172" s="4">
        <v>598.56257669676563</v>
      </c>
      <c r="J172" s="4">
        <v>553.11462813253934</v>
      </c>
      <c r="K172" s="4">
        <v>351.29262849331064</v>
      </c>
      <c r="L172" s="4">
        <v>205.83133285544469</v>
      </c>
      <c r="M172" s="4">
        <v>161.6535119124654</v>
      </c>
      <c r="N172" s="4">
        <v>337.25962600825682</v>
      </c>
      <c r="P172" s="141">
        <f>SUM(Y177:AJ177)</f>
        <v>0</v>
      </c>
      <c r="Q172" s="141"/>
      <c r="R172" s="141"/>
      <c r="S172" s="141"/>
      <c r="T172" s="141"/>
      <c r="X172" s="76">
        <v>21</v>
      </c>
      <c r="Y172" s="4">
        <f>C172*Summary!$C$29*(1-Summary!$C$33)</f>
        <v>0</v>
      </c>
      <c r="Z172" s="4">
        <f>D172*Summary!$C$29*(1-Summary!$C$33)</f>
        <v>0</v>
      </c>
      <c r="AA172" s="4">
        <f>E172*Summary!$C$29*(1-Summary!$C$33)</f>
        <v>0</v>
      </c>
      <c r="AB172" s="4">
        <f>F172*Summary!$C$29*(1-Summary!$C$33)</f>
        <v>0</v>
      </c>
      <c r="AC172" s="4">
        <f>G172*Summary!$C$29*(1-Summary!$C$33)</f>
        <v>0</v>
      </c>
      <c r="AD172" s="4">
        <f>H172*Summary!$C$29*(1-Summary!$C$33)</f>
        <v>0</v>
      </c>
      <c r="AE172" s="4">
        <f>I172*Summary!$C$29*(1-Summary!$C$33)</f>
        <v>0</v>
      </c>
      <c r="AF172" s="4">
        <f>J172*Summary!$C$29*(1-Summary!$C$33)</f>
        <v>0</v>
      </c>
      <c r="AG172" s="4">
        <f>K172*Summary!$C$29*(1-Summary!$C$33)</f>
        <v>0</v>
      </c>
      <c r="AH172" s="4">
        <f>L172*Summary!$C$29*(1-Summary!$C$33)</f>
        <v>0</v>
      </c>
      <c r="AI172" s="4">
        <f>M172*Summary!$C$29*(1-Summary!$C$33)</f>
        <v>0</v>
      </c>
      <c r="AJ172" s="4">
        <f>N172*Summary!$C$29*(1-Summary!$C$33)</f>
        <v>0</v>
      </c>
    </row>
    <row r="173" spans="2:36">
      <c r="B173" s="76">
        <v>22</v>
      </c>
      <c r="C173" s="4">
        <v>266.99604112405063</v>
      </c>
      <c r="D173" s="4">
        <v>345.64046549960807</v>
      </c>
      <c r="E173" s="4">
        <v>370.47978240075361</v>
      </c>
      <c r="F173" s="4">
        <v>385.12205797311697</v>
      </c>
      <c r="G173" s="4">
        <v>418.99541703967247</v>
      </c>
      <c r="H173" s="4">
        <v>562.84467222820206</v>
      </c>
      <c r="I173" s="4">
        <v>608.34328117306916</v>
      </c>
      <c r="J173" s="4">
        <v>538.31494447411114</v>
      </c>
      <c r="K173" s="4">
        <v>339.65640827904355</v>
      </c>
      <c r="L173" s="4">
        <v>200.5210626213055</v>
      </c>
      <c r="M173" s="4">
        <v>170.33735179309855</v>
      </c>
      <c r="N173" s="4">
        <v>352.00573305419709</v>
      </c>
      <c r="P173" s="141"/>
      <c r="Q173" s="141"/>
      <c r="R173" s="141"/>
      <c r="S173" s="141"/>
      <c r="T173" s="141"/>
      <c r="X173" s="76">
        <v>22</v>
      </c>
      <c r="Y173" s="4">
        <f>C173*Summary!$C$29*(1-Summary!$C$33)</f>
        <v>0</v>
      </c>
      <c r="Z173" s="4">
        <f>D173*Summary!$C$29*(1-Summary!$C$33)</f>
        <v>0</v>
      </c>
      <c r="AA173" s="4">
        <f>E173*Summary!$C$29*(1-Summary!$C$33)</f>
        <v>0</v>
      </c>
      <c r="AB173" s="4">
        <f>F173*Summary!$C$29*(1-Summary!$C$33)</f>
        <v>0</v>
      </c>
      <c r="AC173" s="4">
        <f>G173*Summary!$C$29*(1-Summary!$C$33)</f>
        <v>0</v>
      </c>
      <c r="AD173" s="4">
        <f>H173*Summary!$C$29*(1-Summary!$C$33)</f>
        <v>0</v>
      </c>
      <c r="AE173" s="4">
        <f>I173*Summary!$C$29*(1-Summary!$C$33)</f>
        <v>0</v>
      </c>
      <c r="AF173" s="4">
        <f>J173*Summary!$C$29*(1-Summary!$C$33)</f>
        <v>0</v>
      </c>
      <c r="AG173" s="4">
        <f>K173*Summary!$C$29*(1-Summary!$C$33)</f>
        <v>0</v>
      </c>
      <c r="AH173" s="4">
        <f>L173*Summary!$C$29*(1-Summary!$C$33)</f>
        <v>0</v>
      </c>
      <c r="AI173" s="4">
        <f>M173*Summary!$C$29*(1-Summary!$C$33)</f>
        <v>0</v>
      </c>
      <c r="AJ173" s="4">
        <f>N173*Summary!$C$29*(1-Summary!$C$33)</f>
        <v>0</v>
      </c>
    </row>
    <row r="174" spans="2:36">
      <c r="B174" s="76">
        <v>23</v>
      </c>
      <c r="C174" s="4">
        <v>277.7274631441008</v>
      </c>
      <c r="D174" s="4">
        <v>303.46556810420077</v>
      </c>
      <c r="E174" s="4">
        <v>370.34133852962196</v>
      </c>
      <c r="F174" s="4">
        <v>394.10756975155573</v>
      </c>
      <c r="G174" s="4">
        <v>512.35903415752807</v>
      </c>
      <c r="H174" s="4">
        <v>571.73717093160633</v>
      </c>
      <c r="I174" s="4">
        <v>609.49625820232063</v>
      </c>
      <c r="J174" s="4">
        <v>544.53843120980832</v>
      </c>
      <c r="K174" s="4">
        <v>336.20508306414706</v>
      </c>
      <c r="L174" s="4">
        <v>195.58303295119936</v>
      </c>
      <c r="M174" s="4">
        <v>172.39413992547446</v>
      </c>
      <c r="N174" s="4">
        <v>360.6599175276769</v>
      </c>
      <c r="X174" s="76">
        <v>23</v>
      </c>
      <c r="Y174" s="4">
        <f>C174*Summary!$C$29*(1-Summary!$C$33)</f>
        <v>0</v>
      </c>
      <c r="Z174" s="4">
        <f>D174*Summary!$C$29*(1-Summary!$C$33)</f>
        <v>0</v>
      </c>
      <c r="AA174" s="4">
        <f>E174*Summary!$C$29*(1-Summary!$C$33)</f>
        <v>0</v>
      </c>
      <c r="AB174" s="4">
        <f>F174*Summary!$C$29*(1-Summary!$C$33)</f>
        <v>0</v>
      </c>
      <c r="AC174" s="4">
        <f>G174*Summary!$C$29*(1-Summary!$C$33)</f>
        <v>0</v>
      </c>
      <c r="AD174" s="4">
        <f>H174*Summary!$C$29*(1-Summary!$C$33)</f>
        <v>0</v>
      </c>
      <c r="AE174" s="4">
        <f>I174*Summary!$C$29*(1-Summary!$C$33)</f>
        <v>0</v>
      </c>
      <c r="AF174" s="4">
        <f>J174*Summary!$C$29*(1-Summary!$C$33)</f>
        <v>0</v>
      </c>
      <c r="AG174" s="4">
        <f>K174*Summary!$C$29*(1-Summary!$C$33)</f>
        <v>0</v>
      </c>
      <c r="AH174" s="4">
        <f>L174*Summary!$C$29*(1-Summary!$C$33)</f>
        <v>0</v>
      </c>
      <c r="AI174" s="4">
        <f>M174*Summary!$C$29*(1-Summary!$C$33)</f>
        <v>0</v>
      </c>
      <c r="AJ174" s="4">
        <f>N174*Summary!$C$29*(1-Summary!$C$33)</f>
        <v>0</v>
      </c>
    </row>
    <row r="175" spans="2:36">
      <c r="B175" s="15" t="s">
        <v>119</v>
      </c>
      <c r="C175" s="2">
        <f>SUM(C151:C174)</f>
        <v>4833.3164598723706</v>
      </c>
      <c r="D175" s="2">
        <f t="shared" ref="D175" si="135">SUM(D151:D174)</f>
        <v>6805.0070143993426</v>
      </c>
      <c r="E175" s="2">
        <f t="shared" ref="E175" si="136">SUM(E151:E174)</f>
        <v>7185.5903717229585</v>
      </c>
      <c r="F175" s="2">
        <f t="shared" ref="F175" si="137">SUM(F151:F174)</f>
        <v>7632.5134958535818</v>
      </c>
      <c r="G175" s="2">
        <f t="shared" ref="G175" si="138">SUM(G151:G174)</f>
        <v>11825.03560689683</v>
      </c>
      <c r="H175" s="2">
        <f t="shared" ref="H175" si="139">SUM(H151:H174)</f>
        <v>13346.341950440414</v>
      </c>
      <c r="I175" s="2">
        <f t="shared" ref="I175" si="140">SUM(I151:I174)</f>
        <v>14845.467251195971</v>
      </c>
      <c r="J175" s="2">
        <f t="shared" ref="J175" si="141">SUM(J151:J174)</f>
        <v>12900.578984389786</v>
      </c>
      <c r="K175" s="2">
        <f t="shared" ref="K175" si="142">SUM(K151:K174)</f>
        <v>8039.7577315321523</v>
      </c>
      <c r="L175" s="2">
        <f t="shared" ref="L175" si="143">SUM(L151:L174)</f>
        <v>4477.871031243335</v>
      </c>
      <c r="M175" s="2">
        <f t="shared" ref="M175" si="144">SUM(M151:M174)</f>
        <v>3440.7208669521156</v>
      </c>
      <c r="N175" s="2">
        <f t="shared" ref="N175" si="145">SUM(N151:N174)</f>
        <v>5878.2349411039786</v>
      </c>
      <c r="X175" s="15" t="s">
        <v>119</v>
      </c>
      <c r="Y175" s="2">
        <f>SUM(Y151:Y174)</f>
        <v>0</v>
      </c>
      <c r="Z175" s="2">
        <f t="shared" ref="Z175:AJ175" si="146">SUM(Z151:Z174)</f>
        <v>0</v>
      </c>
      <c r="AA175" s="2">
        <f t="shared" si="146"/>
        <v>0</v>
      </c>
      <c r="AB175" s="2">
        <f t="shared" si="146"/>
        <v>0</v>
      </c>
      <c r="AC175" s="2">
        <f t="shared" si="146"/>
        <v>0</v>
      </c>
      <c r="AD175" s="2">
        <f t="shared" si="146"/>
        <v>0</v>
      </c>
      <c r="AE175" s="2">
        <f t="shared" si="146"/>
        <v>0</v>
      </c>
      <c r="AF175" s="2">
        <f t="shared" si="146"/>
        <v>0</v>
      </c>
      <c r="AG175" s="2">
        <f t="shared" si="146"/>
        <v>0</v>
      </c>
      <c r="AH175" s="2">
        <f t="shared" si="146"/>
        <v>0</v>
      </c>
      <c r="AI175" s="2">
        <f t="shared" si="146"/>
        <v>0</v>
      </c>
      <c r="AJ175" s="2">
        <f t="shared" si="146"/>
        <v>0</v>
      </c>
    </row>
    <row r="176" spans="2:36">
      <c r="B176" s="15" t="s">
        <v>120</v>
      </c>
      <c r="C176" s="15">
        <v>31</v>
      </c>
      <c r="D176" s="15">
        <v>28</v>
      </c>
      <c r="E176" s="15">
        <v>31</v>
      </c>
      <c r="F176" s="15">
        <v>30</v>
      </c>
      <c r="G176" s="15">
        <v>31</v>
      </c>
      <c r="H176" s="15">
        <v>30</v>
      </c>
      <c r="I176" s="15">
        <v>31</v>
      </c>
      <c r="J176" s="15">
        <v>31</v>
      </c>
      <c r="K176" s="15">
        <v>30</v>
      </c>
      <c r="L176" s="15">
        <v>31</v>
      </c>
      <c r="M176" s="15">
        <v>30</v>
      </c>
      <c r="N176" s="15">
        <v>31</v>
      </c>
      <c r="X176" s="15" t="s">
        <v>120</v>
      </c>
      <c r="Y176" s="15">
        <v>31</v>
      </c>
      <c r="Z176" s="15">
        <v>28</v>
      </c>
      <c r="AA176" s="15">
        <v>31</v>
      </c>
      <c r="AB176" s="15">
        <v>30</v>
      </c>
      <c r="AC176" s="15">
        <v>31</v>
      </c>
      <c r="AD176" s="15">
        <v>30</v>
      </c>
      <c r="AE176" s="15">
        <v>31</v>
      </c>
      <c r="AF176" s="15">
        <v>31</v>
      </c>
      <c r="AG176" s="15">
        <v>30</v>
      </c>
      <c r="AH176" s="15">
        <v>31</v>
      </c>
      <c r="AI176" s="15">
        <v>30</v>
      </c>
      <c r="AJ176" s="15">
        <v>31</v>
      </c>
    </row>
    <row r="177" spans="2:36">
      <c r="B177" s="16" t="s">
        <v>121</v>
      </c>
      <c r="C177" s="19">
        <f>C175*C176</f>
        <v>149832.81025604348</v>
      </c>
      <c r="D177" s="19">
        <f t="shared" ref="D177" si="147">D175*D176</f>
        <v>190540.19640318159</v>
      </c>
      <c r="E177" s="19">
        <f t="shared" ref="E177" si="148">E175*E176</f>
        <v>222753.3015234117</v>
      </c>
      <c r="F177" s="19">
        <f t="shared" ref="F177" si="149">F175*F176</f>
        <v>228975.40487560746</v>
      </c>
      <c r="G177" s="19">
        <f t="shared" ref="G177" si="150">G175*G176</f>
        <v>366576.10381380172</v>
      </c>
      <c r="H177" s="19">
        <f t="shared" ref="H177" si="151">H175*H176</f>
        <v>400390.25851321244</v>
      </c>
      <c r="I177" s="19">
        <f t="shared" ref="I177" si="152">I175*I176</f>
        <v>460209.48478707508</v>
      </c>
      <c r="J177" s="19">
        <f t="shared" ref="J177" si="153">J175*J176</f>
        <v>399917.94851608336</v>
      </c>
      <c r="K177" s="19">
        <f t="shared" ref="K177" si="154">K175*K176</f>
        <v>241192.73194596457</v>
      </c>
      <c r="L177" s="19">
        <f t="shared" ref="L177" si="155">L175*L176</f>
        <v>138814.00196854339</v>
      </c>
      <c r="M177" s="19">
        <f t="shared" ref="M177" si="156">M175*M176</f>
        <v>103221.62600856347</v>
      </c>
      <c r="N177" s="19">
        <f t="shared" ref="N177" si="157">N175*N176</f>
        <v>182225.28317422332</v>
      </c>
      <c r="X177" s="16" t="s">
        <v>121</v>
      </c>
      <c r="Y177" s="19">
        <f>Y175*Y176</f>
        <v>0</v>
      </c>
      <c r="Z177" s="19">
        <f t="shared" ref="Z177:AJ177" si="158">Z175*Z176</f>
        <v>0</v>
      </c>
      <c r="AA177" s="19">
        <f t="shared" si="158"/>
        <v>0</v>
      </c>
      <c r="AB177" s="19">
        <f t="shared" si="158"/>
        <v>0</v>
      </c>
      <c r="AC177" s="19">
        <f t="shared" si="158"/>
        <v>0</v>
      </c>
      <c r="AD177" s="19">
        <f t="shared" si="158"/>
        <v>0</v>
      </c>
      <c r="AE177" s="19">
        <f t="shared" si="158"/>
        <v>0</v>
      </c>
      <c r="AF177" s="19">
        <f t="shared" si="158"/>
        <v>0</v>
      </c>
      <c r="AG177" s="19">
        <f t="shared" si="158"/>
        <v>0</v>
      </c>
      <c r="AH177" s="19">
        <f t="shared" si="158"/>
        <v>0</v>
      </c>
      <c r="AI177" s="19">
        <f t="shared" si="158"/>
        <v>0</v>
      </c>
      <c r="AJ177" s="19">
        <f t="shared" si="158"/>
        <v>0</v>
      </c>
    </row>
    <row r="178" spans="2:36">
      <c r="B178" s="15" t="s">
        <v>122</v>
      </c>
      <c r="C178" s="19">
        <f>SUM(C177:N177)</f>
        <v>3084649.1517857118</v>
      </c>
      <c r="D178" s="6"/>
      <c r="E178" s="6"/>
      <c r="F178" s="6"/>
      <c r="G178" s="6"/>
      <c r="H178" s="6"/>
      <c r="I178" s="6"/>
      <c r="J178" s="6"/>
      <c r="K178" s="6"/>
      <c r="L178" s="6"/>
      <c r="M178" s="6"/>
      <c r="N178" s="6"/>
      <c r="X178" s="15" t="s">
        <v>122</v>
      </c>
      <c r="Y178" s="19">
        <f>SUM(Y177:AJ177)</f>
        <v>0</v>
      </c>
      <c r="Z178" s="6"/>
      <c r="AA178" s="6"/>
      <c r="AB178" s="6"/>
      <c r="AC178" s="6"/>
      <c r="AD178" s="6"/>
      <c r="AE178" s="6"/>
      <c r="AF178" s="6"/>
      <c r="AG178" s="6"/>
      <c r="AH178" s="6"/>
      <c r="AI178" s="6"/>
      <c r="AJ178" s="6"/>
    </row>
    <row r="180" spans="2:36">
      <c r="B180" s="32" t="s">
        <v>56</v>
      </c>
      <c r="C180" s="17">
        <f>SUM(C151:C156)</f>
        <v>1515.9740711668101</v>
      </c>
      <c r="D180" s="17">
        <f t="shared" ref="D180:N180" si="159">SUM(D151:D156)</f>
        <v>1865.7636452399024</v>
      </c>
      <c r="E180" s="17">
        <f t="shared" si="159"/>
        <v>2364.2303164136256</v>
      </c>
      <c r="F180" s="17">
        <f t="shared" si="159"/>
        <v>2511.1834723343663</v>
      </c>
      <c r="G180" s="17">
        <f t="shared" si="159"/>
        <v>3529.4574447802638</v>
      </c>
      <c r="H180" s="17">
        <f t="shared" si="159"/>
        <v>3496.0964380841228</v>
      </c>
      <c r="I180" s="17">
        <f t="shared" si="159"/>
        <v>3885.1442808303996</v>
      </c>
      <c r="J180" s="17">
        <f t="shared" si="159"/>
        <v>3455.4714094244982</v>
      </c>
      <c r="K180" s="17">
        <f t="shared" si="159"/>
        <v>2027.3796456226858</v>
      </c>
      <c r="L180" s="17">
        <f t="shared" si="159"/>
        <v>1230.0108196921701</v>
      </c>
      <c r="M180" s="17">
        <f t="shared" si="159"/>
        <v>1019.0738796282226</v>
      </c>
      <c r="N180" s="17">
        <f t="shared" si="159"/>
        <v>1726.9679986494059</v>
      </c>
      <c r="X180" s="32" t="s">
        <v>56</v>
      </c>
      <c r="Y180" s="7">
        <f>SUM(Y151:Y156)*Y176</f>
        <v>0</v>
      </c>
      <c r="Z180" s="7">
        <f t="shared" ref="Z180:AJ180" si="160">SUM(Z151:Z156)*Z176</f>
        <v>0</v>
      </c>
      <c r="AA180" s="7">
        <f t="shared" si="160"/>
        <v>0</v>
      </c>
      <c r="AB180" s="7">
        <f t="shared" si="160"/>
        <v>0</v>
      </c>
      <c r="AC180" s="7">
        <f t="shared" si="160"/>
        <v>0</v>
      </c>
      <c r="AD180" s="7">
        <f t="shared" si="160"/>
        <v>0</v>
      </c>
      <c r="AE180" s="7">
        <f t="shared" si="160"/>
        <v>0</v>
      </c>
      <c r="AF180" s="7">
        <f t="shared" si="160"/>
        <v>0</v>
      </c>
      <c r="AG180" s="7">
        <f t="shared" si="160"/>
        <v>0</v>
      </c>
      <c r="AH180" s="7">
        <f t="shared" si="160"/>
        <v>0</v>
      </c>
      <c r="AI180" s="7">
        <f t="shared" si="160"/>
        <v>0</v>
      </c>
      <c r="AJ180" s="7">
        <f t="shared" si="160"/>
        <v>0</v>
      </c>
    </row>
    <row r="181" spans="2:36">
      <c r="B181" s="32" t="s">
        <v>58</v>
      </c>
      <c r="C181" s="17">
        <f>SUM(C157:C159)</f>
        <v>457.56463905916803</v>
      </c>
      <c r="D181" s="17">
        <f t="shared" ref="D181:N181" si="161">SUM(D157:D159)</f>
        <v>795.96787983269132</v>
      </c>
      <c r="E181" s="17">
        <f t="shared" si="161"/>
        <v>749.900262920675</v>
      </c>
      <c r="F181" s="17">
        <f t="shared" si="161"/>
        <v>893.49546013883264</v>
      </c>
      <c r="G181" s="17">
        <f t="shared" si="161"/>
        <v>1453.3787240413335</v>
      </c>
      <c r="H181" s="17">
        <f t="shared" si="161"/>
        <v>1627.3665978422159</v>
      </c>
      <c r="I181" s="17">
        <f t="shared" si="161"/>
        <v>1863.7816936368449</v>
      </c>
      <c r="J181" s="17">
        <f t="shared" si="161"/>
        <v>1556.5466866027862</v>
      </c>
      <c r="K181" s="17">
        <f t="shared" si="161"/>
        <v>1010.2844881735618</v>
      </c>
      <c r="L181" s="17">
        <f t="shared" si="161"/>
        <v>552.69436530954181</v>
      </c>
      <c r="M181" s="17">
        <f t="shared" si="161"/>
        <v>480.48296004233703</v>
      </c>
      <c r="N181" s="17">
        <f t="shared" si="161"/>
        <v>762.69410235188218</v>
      </c>
      <c r="X181" s="32" t="s">
        <v>58</v>
      </c>
      <c r="Y181" s="7">
        <f>SUM(Y157:Y159)*Y176</f>
        <v>0</v>
      </c>
      <c r="Z181" s="7">
        <f t="shared" ref="Z181:AJ181" si="162">SUM(Z157:Z159)*Z176</f>
        <v>0</v>
      </c>
      <c r="AA181" s="7">
        <f t="shared" si="162"/>
        <v>0</v>
      </c>
      <c r="AB181" s="7">
        <f t="shared" si="162"/>
        <v>0</v>
      </c>
      <c r="AC181" s="7">
        <f t="shared" si="162"/>
        <v>0</v>
      </c>
      <c r="AD181" s="7">
        <f t="shared" si="162"/>
        <v>0</v>
      </c>
      <c r="AE181" s="7">
        <f t="shared" si="162"/>
        <v>0</v>
      </c>
      <c r="AF181" s="7">
        <f t="shared" si="162"/>
        <v>0</v>
      </c>
      <c r="AG181" s="7">
        <f t="shared" si="162"/>
        <v>0</v>
      </c>
      <c r="AH181" s="7">
        <f t="shared" si="162"/>
        <v>0</v>
      </c>
      <c r="AI181" s="7">
        <f t="shared" si="162"/>
        <v>0</v>
      </c>
      <c r="AJ181" s="7">
        <f t="shared" si="162"/>
        <v>0</v>
      </c>
    </row>
    <row r="182" spans="2:36">
      <c r="B182" s="6" t="s">
        <v>59</v>
      </c>
      <c r="C182" s="17">
        <f>SUM(C160:C167)</f>
        <v>1013.3795135956207</v>
      </c>
      <c r="D182" s="17">
        <f t="shared" ref="D182:N182" si="163">SUM(D160:D167)</f>
        <v>1764.2501954443676</v>
      </c>
      <c r="E182" s="17">
        <f t="shared" si="163"/>
        <v>1446.3218177213214</v>
      </c>
      <c r="F182" s="17">
        <f t="shared" si="163"/>
        <v>1660.0193617053631</v>
      </c>
      <c r="G182" s="17">
        <f t="shared" si="163"/>
        <v>3672.6424349492213</v>
      </c>
      <c r="H182" s="17">
        <f t="shared" si="163"/>
        <v>4227.7725603127328</v>
      </c>
      <c r="I182" s="17">
        <f t="shared" si="163"/>
        <v>4787.3117846927798</v>
      </c>
      <c r="J182" s="17">
        <f t="shared" si="163"/>
        <v>3963.1098606785854</v>
      </c>
      <c r="K182" s="17">
        <f t="shared" si="163"/>
        <v>2557.0036788842199</v>
      </c>
      <c r="L182" s="17">
        <f t="shared" si="163"/>
        <v>1252.4305548398706</v>
      </c>
      <c r="M182" s="17">
        <f t="shared" si="163"/>
        <v>861.86681989672206</v>
      </c>
      <c r="N182" s="17">
        <f t="shared" si="163"/>
        <v>1289.1709591964832</v>
      </c>
      <c r="X182" s="6" t="s">
        <v>59</v>
      </c>
      <c r="Y182" s="7">
        <f>SUM(Y160:Y167)*Y176</f>
        <v>0</v>
      </c>
      <c r="Z182" s="7">
        <f t="shared" ref="Z182:AJ182" si="164">SUM(Z160:Z167)*Z176</f>
        <v>0</v>
      </c>
      <c r="AA182" s="7">
        <f t="shared" si="164"/>
        <v>0</v>
      </c>
      <c r="AB182" s="7">
        <f t="shared" si="164"/>
        <v>0</v>
      </c>
      <c r="AC182" s="7">
        <f t="shared" si="164"/>
        <v>0</v>
      </c>
      <c r="AD182" s="7">
        <f t="shared" si="164"/>
        <v>0</v>
      </c>
      <c r="AE182" s="7">
        <f t="shared" si="164"/>
        <v>0</v>
      </c>
      <c r="AF182" s="7">
        <f t="shared" si="164"/>
        <v>0</v>
      </c>
      <c r="AG182" s="7">
        <f t="shared" si="164"/>
        <v>0</v>
      </c>
      <c r="AH182" s="7">
        <f t="shared" si="164"/>
        <v>0</v>
      </c>
      <c r="AI182" s="7">
        <f t="shared" si="164"/>
        <v>0</v>
      </c>
      <c r="AJ182" s="7">
        <f t="shared" si="164"/>
        <v>0</v>
      </c>
    </row>
    <row r="183" spans="2:36">
      <c r="B183" s="32" t="s">
        <v>123</v>
      </c>
      <c r="C183" s="17">
        <f>SUM(C168:C174)</f>
        <v>1846.3982360507721</v>
      </c>
      <c r="D183" s="17">
        <f t="shared" ref="D183:N183" si="165">SUM(D168:D174)</f>
        <v>2379.0252938823824</v>
      </c>
      <c r="E183" s="17">
        <f t="shared" si="165"/>
        <v>2625.1379746673365</v>
      </c>
      <c r="F183" s="17">
        <f t="shared" si="165"/>
        <v>2567.81520167502</v>
      </c>
      <c r="G183" s="17">
        <f t="shared" si="165"/>
        <v>3169.5570031260149</v>
      </c>
      <c r="H183" s="17">
        <f t="shared" si="165"/>
        <v>3995.1063542013426</v>
      </c>
      <c r="I183" s="17">
        <f t="shared" si="165"/>
        <v>4309.2294920359464</v>
      </c>
      <c r="J183" s="17">
        <f t="shared" si="165"/>
        <v>3925.4510276839155</v>
      </c>
      <c r="K183" s="17">
        <f t="shared" si="165"/>
        <v>2445.0899188516855</v>
      </c>
      <c r="L183" s="17">
        <f t="shared" si="165"/>
        <v>1442.7352914017524</v>
      </c>
      <c r="M183" s="17">
        <f t="shared" si="165"/>
        <v>1079.2972073848332</v>
      </c>
      <c r="N183" s="17">
        <f t="shared" si="165"/>
        <v>2099.4018809062081</v>
      </c>
      <c r="X183" s="32" t="s">
        <v>123</v>
      </c>
      <c r="Y183" s="7">
        <f>SUM(Y168:Y174)*Y176</f>
        <v>0</v>
      </c>
      <c r="Z183" s="7">
        <f t="shared" ref="Z183:AJ183" si="166">SUM(Z168:Z174)*Z176</f>
        <v>0</v>
      </c>
      <c r="AA183" s="7">
        <f t="shared" si="166"/>
        <v>0</v>
      </c>
      <c r="AB183" s="7">
        <f t="shared" si="166"/>
        <v>0</v>
      </c>
      <c r="AC183" s="7">
        <f t="shared" si="166"/>
        <v>0</v>
      </c>
      <c r="AD183" s="7">
        <f t="shared" si="166"/>
        <v>0</v>
      </c>
      <c r="AE183" s="7">
        <f t="shared" si="166"/>
        <v>0</v>
      </c>
      <c r="AF183" s="7">
        <f t="shared" si="166"/>
        <v>0</v>
      </c>
      <c r="AG183" s="7">
        <f t="shared" si="166"/>
        <v>0</v>
      </c>
      <c r="AH183" s="7">
        <f t="shared" si="166"/>
        <v>0</v>
      </c>
      <c r="AI183" s="7">
        <f t="shared" si="166"/>
        <v>0</v>
      </c>
      <c r="AJ183" s="7">
        <f t="shared" si="166"/>
        <v>0</v>
      </c>
    </row>
  </sheetData>
  <mergeCells count="21">
    <mergeCell ref="P172:T173"/>
    <mergeCell ref="P24:T25"/>
    <mergeCell ref="AN112:AZ112"/>
    <mergeCell ref="AN1:AZ1"/>
    <mergeCell ref="AN38:AZ38"/>
    <mergeCell ref="AN75:AZ75"/>
    <mergeCell ref="BB54:BC55"/>
    <mergeCell ref="BB93:BC94"/>
    <mergeCell ref="B112:N112"/>
    <mergeCell ref="B38:N38"/>
    <mergeCell ref="B149:N149"/>
    <mergeCell ref="X149:AJ149"/>
    <mergeCell ref="P135:T136"/>
    <mergeCell ref="B1:N1"/>
    <mergeCell ref="B75:N75"/>
    <mergeCell ref="X38:AJ38"/>
    <mergeCell ref="X75:AJ75"/>
    <mergeCell ref="X112:AJ112"/>
    <mergeCell ref="X1:AJ1"/>
    <mergeCell ref="P61:T62"/>
    <mergeCell ref="P98:T99"/>
  </mergeCells>
  <conditionalFormatting sqref="AO114:AZ115">
    <cfRule type="cellIs" dxfId="0" priority="1" operator="lessThan">
      <formula>0</formula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39E7D8-950F-F643-ADCD-8AFCC4C97810}">
  <dimension ref="A2:I24"/>
  <sheetViews>
    <sheetView zoomScale="190" zoomScaleNormal="190" workbookViewId="0">
      <selection activeCell="D9" sqref="D9"/>
    </sheetView>
  </sheetViews>
  <sheetFormatPr defaultColWidth="11.42578125" defaultRowHeight="15"/>
  <cols>
    <col min="1" max="1" width="25.7109375" bestFit="1" customWidth="1"/>
    <col min="2" max="2" width="11.7109375" bestFit="1" customWidth="1"/>
    <col min="4" max="4" width="11.7109375" bestFit="1" customWidth="1"/>
    <col min="6" max="6" width="11.7109375" bestFit="1" customWidth="1"/>
    <col min="8" max="8" width="11.7109375" bestFit="1" customWidth="1"/>
  </cols>
  <sheetData>
    <row r="2" spans="1:8">
      <c r="A2" s="9" t="s">
        <v>26</v>
      </c>
      <c r="B2" s="9"/>
      <c r="C2" s="1"/>
      <c r="D2" s="79" t="s">
        <v>27</v>
      </c>
      <c r="E2" s="1"/>
      <c r="F2" s="1"/>
    </row>
    <row r="3" spans="1:8">
      <c r="A3" s="6" t="s">
        <v>31</v>
      </c>
      <c r="B3" s="7">
        <v>1</v>
      </c>
      <c r="C3" s="1"/>
      <c r="D3" s="79" t="s">
        <v>32</v>
      </c>
      <c r="E3" s="1" t="s">
        <v>33</v>
      </c>
      <c r="F3" s="1">
        <v>6.3</v>
      </c>
    </row>
    <row r="4" spans="1:8">
      <c r="A4" s="6" t="s">
        <v>35</v>
      </c>
      <c r="B4" s="7">
        <v>24</v>
      </c>
      <c r="C4" s="1"/>
      <c r="D4" s="79" t="s">
        <v>41</v>
      </c>
      <c r="E4" s="1" t="s">
        <v>42</v>
      </c>
      <c r="F4" s="1">
        <v>6.3</v>
      </c>
    </row>
    <row r="5" spans="1:8">
      <c r="A5" s="6" t="s">
        <v>40</v>
      </c>
      <c r="B5" s="8">
        <f>B3*1000*B4</f>
        <v>24000</v>
      </c>
      <c r="C5" s="1"/>
      <c r="D5" s="79" t="s">
        <v>36</v>
      </c>
      <c r="E5" s="1" t="s">
        <v>37</v>
      </c>
      <c r="F5" s="1">
        <v>7.48</v>
      </c>
    </row>
    <row r="6" spans="1:8">
      <c r="A6" s="6" t="s">
        <v>45</v>
      </c>
      <c r="B6" s="8">
        <f>B5*30</f>
        <v>720000</v>
      </c>
      <c r="C6" s="1"/>
      <c r="D6" s="79" t="s">
        <v>46</v>
      </c>
      <c r="E6" s="1" t="s">
        <v>47</v>
      </c>
      <c r="F6" s="1">
        <v>9.35</v>
      </c>
    </row>
    <row r="7" spans="1:8">
      <c r="A7" s="16" t="s">
        <v>49</v>
      </c>
      <c r="B7" s="39">
        <f>B5*365</f>
        <v>8760000</v>
      </c>
      <c r="C7" s="1"/>
      <c r="D7" s="1"/>
      <c r="E7" s="1"/>
      <c r="F7" s="1"/>
    </row>
    <row r="8" spans="1:8">
      <c r="A8" s="6" t="s">
        <v>52</v>
      </c>
      <c r="B8" s="8">
        <f>B5/24</f>
        <v>1000</v>
      </c>
      <c r="C8" s="1"/>
      <c r="D8" s="1"/>
      <c r="E8" s="1"/>
      <c r="F8" s="1"/>
    </row>
    <row r="9" spans="1:8">
      <c r="A9" s="32" t="s">
        <v>56</v>
      </c>
      <c r="B9" s="33">
        <v>2190000</v>
      </c>
      <c r="C9" s="40">
        <f>B9/B$7</f>
        <v>0.25</v>
      </c>
      <c r="D9" s="40"/>
      <c r="E9" s="40"/>
      <c r="F9" s="40"/>
    </row>
    <row r="10" spans="1:8">
      <c r="A10" s="32" t="s">
        <v>58</v>
      </c>
      <c r="B10" s="33">
        <v>1095000</v>
      </c>
      <c r="C10" s="40">
        <f>B10/B$7</f>
        <v>0.125</v>
      </c>
      <c r="D10" s="40"/>
      <c r="E10" s="40"/>
      <c r="F10" s="40"/>
    </row>
    <row r="11" spans="1:8">
      <c r="A11" s="6" t="s">
        <v>59</v>
      </c>
      <c r="B11" s="8">
        <v>2920000</v>
      </c>
      <c r="C11" s="40">
        <f>B11/B$7</f>
        <v>0.33333333333333331</v>
      </c>
      <c r="D11" s="40"/>
      <c r="E11" s="40"/>
      <c r="F11" s="40"/>
    </row>
    <row r="12" spans="1:8">
      <c r="A12" s="32" t="s">
        <v>60</v>
      </c>
      <c r="B12" s="33">
        <v>2555000</v>
      </c>
      <c r="C12" s="40">
        <f>B12/B$7</f>
        <v>0.29166666666666669</v>
      </c>
      <c r="D12" s="40"/>
      <c r="E12" s="40"/>
      <c r="F12" s="40"/>
    </row>
    <row r="14" spans="1:8">
      <c r="A14" s="12" t="s">
        <v>61</v>
      </c>
      <c r="B14" s="12" t="s">
        <v>141</v>
      </c>
      <c r="C14" s="1"/>
      <c r="D14" s="12" t="s">
        <v>63</v>
      </c>
      <c r="E14" s="1"/>
      <c r="F14" s="12" t="s">
        <v>64</v>
      </c>
      <c r="G14" s="1"/>
      <c r="H14" s="29" t="s">
        <v>142</v>
      </c>
    </row>
    <row r="15" spans="1:8">
      <c r="A15" s="6" t="s">
        <v>65</v>
      </c>
      <c r="B15" s="18">
        <v>1</v>
      </c>
      <c r="C15" s="1"/>
      <c r="D15" s="18">
        <v>1</v>
      </c>
      <c r="E15" s="1"/>
      <c r="F15" s="18">
        <v>1</v>
      </c>
      <c r="G15" s="1"/>
      <c r="H15" s="18">
        <v>1</v>
      </c>
    </row>
    <row r="16" spans="1:8">
      <c r="A16" s="6" t="s">
        <v>66</v>
      </c>
      <c r="B16" s="10">
        <v>1.6</v>
      </c>
      <c r="C16" s="1"/>
      <c r="D16" s="10">
        <v>1.45</v>
      </c>
      <c r="E16" s="1"/>
      <c r="F16" s="10">
        <v>1.6</v>
      </c>
      <c r="G16" s="1"/>
      <c r="H16" s="10">
        <v>1</v>
      </c>
    </row>
    <row r="17" spans="1:9">
      <c r="A17" s="6" t="s">
        <v>67</v>
      </c>
      <c r="B17" s="24">
        <f>B15*B16</f>
        <v>1.6</v>
      </c>
      <c r="C17" s="1"/>
      <c r="D17" s="24">
        <f>D15*D16</f>
        <v>1.45</v>
      </c>
      <c r="E17" s="1"/>
      <c r="F17" s="24">
        <f>F15*F16</f>
        <v>1.6</v>
      </c>
      <c r="G17" s="1"/>
      <c r="H17" s="24">
        <f>H15*H16</f>
        <v>1</v>
      </c>
    </row>
    <row r="18" spans="1:9">
      <c r="A18" s="6" t="s">
        <v>68</v>
      </c>
      <c r="B18" s="8">
        <v>1602</v>
      </c>
      <c r="C18" s="1"/>
      <c r="D18" s="8">
        <v>1786</v>
      </c>
      <c r="E18" s="1"/>
      <c r="F18" s="8">
        <v>1477</v>
      </c>
      <c r="G18" s="1"/>
      <c r="H18" s="8">
        <v>3085</v>
      </c>
    </row>
    <row r="19" spans="1:9">
      <c r="A19" s="16" t="s">
        <v>70</v>
      </c>
      <c r="B19" s="39">
        <f>B18*B17*1000</f>
        <v>2563200.0000000005</v>
      </c>
      <c r="C19" s="1"/>
      <c r="D19" s="39">
        <f>D18*D17*1000</f>
        <v>2589700</v>
      </c>
      <c r="E19" s="1"/>
      <c r="F19" s="39">
        <f>F18*F17*1000</f>
        <v>2363200.0000000005</v>
      </c>
      <c r="G19" s="1"/>
      <c r="H19" s="39">
        <f>H18*H17*1000</f>
        <v>3085000</v>
      </c>
    </row>
    <row r="20" spans="1:9">
      <c r="A20" s="6" t="s">
        <v>72</v>
      </c>
      <c r="B20" s="10">
        <f>B18*B16/8760</f>
        <v>0.29260273972602741</v>
      </c>
      <c r="C20" s="1"/>
      <c r="D20" s="10">
        <f>D18*D16/8760</f>
        <v>0.29562785388127849</v>
      </c>
      <c r="E20" s="1"/>
      <c r="F20" s="10">
        <f>F18*F16/8760</f>
        <v>0.2697716894977169</v>
      </c>
      <c r="G20" s="1"/>
      <c r="H20" s="10">
        <f>H18*H16/8760</f>
        <v>0.3521689497716895</v>
      </c>
    </row>
    <row r="21" spans="1:9">
      <c r="A21" s="32" t="s">
        <v>56</v>
      </c>
      <c r="B21" s="33">
        <v>-4503.4192456514065</v>
      </c>
      <c r="C21" s="40">
        <f>B21/B$19</f>
        <v>-1.7569519528914661E-3</v>
      </c>
      <c r="D21" s="33">
        <v>0</v>
      </c>
      <c r="E21" s="40">
        <f t="shared" ref="E21:E24" si="0">D21/D$19</f>
        <v>0</v>
      </c>
      <c r="F21" s="33">
        <v>0</v>
      </c>
      <c r="G21" s="40">
        <f t="shared" ref="G21:G24" si="1">F21/F$19</f>
        <v>0</v>
      </c>
      <c r="H21" s="33">
        <v>872778.33170647139</v>
      </c>
      <c r="I21" s="40">
        <f t="shared" ref="I21:I24" si="2">H21/H$19</f>
        <v>0.28291031821927759</v>
      </c>
    </row>
    <row r="22" spans="1:9">
      <c r="A22" s="32" t="s">
        <v>58</v>
      </c>
      <c r="B22" s="8">
        <v>275813.74318854243</v>
      </c>
      <c r="C22" s="40">
        <f t="shared" ref="C22:C24" si="3">B22/B$19</f>
        <v>0.10760523688691573</v>
      </c>
      <c r="D22" s="8">
        <v>361076.19656212773</v>
      </c>
      <c r="E22" s="40">
        <f t="shared" si="0"/>
        <v>0.13942780884354472</v>
      </c>
      <c r="F22" s="8">
        <v>263105.60000000003</v>
      </c>
      <c r="G22" s="40">
        <f t="shared" si="1"/>
        <v>0.11133446174678402</v>
      </c>
      <c r="H22" s="33">
        <v>371929.36051281297</v>
      </c>
      <c r="I22" s="40">
        <f t="shared" si="2"/>
        <v>0.12056057066865898</v>
      </c>
    </row>
    <row r="23" spans="1:9">
      <c r="A23" s="6" t="s">
        <v>59</v>
      </c>
      <c r="B23" s="33">
        <v>2258839.0410724035</v>
      </c>
      <c r="C23" s="40">
        <f t="shared" si="3"/>
        <v>0.88125742863311607</v>
      </c>
      <c r="D23" s="33">
        <v>2169401.7730314718</v>
      </c>
      <c r="E23" s="40">
        <f t="shared" si="0"/>
        <v>0.83770389351333041</v>
      </c>
      <c r="F23" s="33">
        <v>2060166.4</v>
      </c>
      <c r="G23" s="40">
        <f t="shared" si="1"/>
        <v>0.87176980365605938</v>
      </c>
      <c r="H23" s="33">
        <v>868754.2527923038</v>
      </c>
      <c r="I23" s="40">
        <f t="shared" si="2"/>
        <v>0.28160591662635454</v>
      </c>
    </row>
    <row r="24" spans="1:9">
      <c r="A24" s="32" t="s">
        <v>60</v>
      </c>
      <c r="B24" s="8">
        <v>33050.634984543307</v>
      </c>
      <c r="C24" s="40">
        <f t="shared" si="3"/>
        <v>1.2894286432796232E-2</v>
      </c>
      <c r="D24" s="8">
        <v>58853.644139082186</v>
      </c>
      <c r="E24" s="40">
        <f t="shared" si="0"/>
        <v>2.2726047086180711E-2</v>
      </c>
      <c r="F24" s="8">
        <v>40400</v>
      </c>
      <c r="G24" s="40">
        <f t="shared" si="1"/>
        <v>1.709546377792823E-2</v>
      </c>
      <c r="H24" s="8">
        <v>971187.20677412348</v>
      </c>
      <c r="I24" s="40">
        <f t="shared" si="2"/>
        <v>0.31480946734979692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83C992AAC82204DBE91D0DF84D714D1" ma:contentTypeVersion="18" ma:contentTypeDescription="Create a new document." ma:contentTypeScope="" ma:versionID="6ba81ad011c7e891dc90e42757dbb139">
  <xsd:schema xmlns:xsd="http://www.w3.org/2001/XMLSchema" xmlns:xs="http://www.w3.org/2001/XMLSchema" xmlns:p="http://schemas.microsoft.com/office/2006/metadata/properties" xmlns:ns2="8835b7da-d15e-4446-973d-36c844e346a0" xmlns:ns3="b90d075a-57d9-4989-9346-3da8d1ab1158" targetNamespace="http://schemas.microsoft.com/office/2006/metadata/properties" ma:root="true" ma:fieldsID="33bdb7c212634e7aae3718d2df97b334" ns2:_="" ns3:_="">
    <xsd:import namespace="8835b7da-d15e-4446-973d-36c844e346a0"/>
    <xsd:import namespace="b90d075a-57d9-4989-9346-3da8d1ab115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AutoKeyPoints" minOccurs="0"/>
                <xsd:element ref="ns2:MediaServiceKeyPoints" minOccurs="0"/>
                <xsd:element ref="ns2:MediaLengthInSeconds" minOccurs="0"/>
                <xsd:element ref="ns2:MediaServiceLocation" minOccurs="0"/>
                <xsd:element ref="ns2:lcf76f155ced4ddcb4097134ff3c332f" minOccurs="0"/>
                <xsd:element ref="ns3:TaxCatchAll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835b7da-d15e-4446-973d-36c844e346a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5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18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9" nillable="true" ma:displayName="Location" ma:internalName="MediaServiceLocation" ma:readOnly="true">
      <xsd:simpleType>
        <xsd:restriction base="dms:Text"/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0dd05072-95bd-4dc1-bc5c-7f36a24c31b1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3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4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90d075a-57d9-4989-9346-3da8d1ab1158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d419e8b9-d0c5-44bc-b215-53ca6c31fe99}" ma:internalName="TaxCatchAll" ma:showField="CatchAllData" ma:web="b90d075a-57d9-4989-9346-3da8d1ab115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8835b7da-d15e-4446-973d-36c844e346a0">
      <Terms xmlns="http://schemas.microsoft.com/office/infopath/2007/PartnerControls"/>
    </lcf76f155ced4ddcb4097134ff3c332f>
    <TaxCatchAll xmlns="b90d075a-57d9-4989-9346-3da8d1ab1158" xsi:nil="true"/>
  </documentManagement>
</p:properties>
</file>

<file path=customXml/itemProps1.xml><?xml version="1.0" encoding="utf-8"?>
<ds:datastoreItem xmlns:ds="http://schemas.openxmlformats.org/officeDocument/2006/customXml" ds:itemID="{3B141477-3654-4605-AB5A-F86B2A2B339B}"/>
</file>

<file path=customXml/itemProps2.xml><?xml version="1.0" encoding="utf-8"?>
<ds:datastoreItem xmlns:ds="http://schemas.openxmlformats.org/officeDocument/2006/customXml" ds:itemID="{32FE78D8-E049-4D0A-92B3-2159BD19E4E6}"/>
</file>

<file path=customXml/itemProps3.xml><?xml version="1.0" encoding="utf-8"?>
<ds:datastoreItem xmlns:ds="http://schemas.openxmlformats.org/officeDocument/2006/customXml" ds:itemID="{37114AC1-368D-4EB8-8584-9735C52263E2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Saravanan N</dc:creator>
  <cp:keywords/>
  <dc:description/>
  <cp:lastModifiedBy>Shobhit Sharma</cp:lastModifiedBy>
  <cp:revision/>
  <dcterms:created xsi:type="dcterms:W3CDTF">2020-08-25T05:37:52Z</dcterms:created>
  <dcterms:modified xsi:type="dcterms:W3CDTF">2025-11-20T09:52:02Z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0x010100E83C992AAC82204DBE91D0DF84D714D1</vt:lpwstr>
  </property>
  <property fmtid="{D5CDD505-2E9C-101B-9397-08002B2CF9AE}" pid="3" name="MediaServiceImageTags">
    <vt:lpwstr/>
  </property>
</Properties>
</file>